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495" yWindow="570" windowWidth="14400" windowHeight="8145"/>
  </bookViews>
  <sheets>
    <sheet name="Доходы" sheetId="2" r:id="rId1"/>
    <sheet name="Лист1" sheetId="4" r:id="rId2"/>
  </sheets>
  <definedNames>
    <definedName name="_xlnm.Print_Titles" localSheetId="0">Доходы!$3:$3</definedName>
  </definedNames>
  <calcPr calcId="125725"/>
</workbook>
</file>

<file path=xl/calcChain.xml><?xml version="1.0" encoding="utf-8"?>
<calcChain xmlns="http://schemas.openxmlformats.org/spreadsheetml/2006/main">
  <c r="F134" i="2"/>
  <c r="F133"/>
  <c r="F132"/>
  <c r="F131"/>
  <c r="F130"/>
  <c r="F129"/>
  <c r="F128"/>
  <c r="F127"/>
  <c r="F126"/>
  <c r="F125"/>
  <c r="F124"/>
  <c r="F123"/>
  <c r="F122"/>
  <c r="F121"/>
  <c r="F120"/>
  <c r="F119"/>
  <c r="F118"/>
  <c r="F117"/>
  <c r="F116"/>
  <c r="F115"/>
  <c r="F114"/>
  <c r="F113"/>
  <c r="F112"/>
  <c r="F111"/>
  <c r="F110"/>
  <c r="F109"/>
  <c r="F108"/>
  <c r="F107"/>
  <c r="F106"/>
  <c r="F105"/>
  <c r="F104"/>
  <c r="F103"/>
  <c r="F102"/>
  <c r="F101"/>
  <c r="F100"/>
  <c r="F99"/>
  <c r="F98"/>
  <c r="F97"/>
  <c r="F96"/>
  <c r="F95"/>
  <c r="F94"/>
  <c r="F93"/>
  <c r="F92"/>
  <c r="F91"/>
  <c r="F90"/>
  <c r="F89"/>
  <c r="F88"/>
  <c r="F87"/>
  <c r="F86"/>
  <c r="F85"/>
  <c r="F84"/>
  <c r="F83"/>
  <c r="F82"/>
  <c r="F81"/>
  <c r="F80"/>
  <c r="F79"/>
  <c r="F78"/>
  <c r="F77"/>
  <c r="F76"/>
  <c r="F75"/>
  <c r="F74"/>
  <c r="F73"/>
  <c r="F72"/>
  <c r="F71"/>
  <c r="F70"/>
  <c r="F69"/>
  <c r="F68"/>
  <c r="F67"/>
  <c r="F66"/>
  <c r="F65"/>
  <c r="F64"/>
  <c r="F63"/>
  <c r="F62"/>
  <c r="F60"/>
  <c r="F59"/>
  <c r="F58"/>
  <c r="F57"/>
  <c r="F56"/>
  <c r="F55"/>
  <c r="F54"/>
  <c r="F53"/>
  <c r="F52"/>
  <c r="F51"/>
  <c r="F50"/>
  <c r="F49"/>
  <c r="F48"/>
  <c r="F47"/>
  <c r="F46"/>
  <c r="F45"/>
  <c r="F44"/>
  <c r="F43"/>
  <c r="F42"/>
  <c r="F41"/>
  <c r="F40"/>
  <c r="F39"/>
  <c r="F38"/>
  <c r="F37"/>
  <c r="F36"/>
  <c r="F35"/>
  <c r="F34"/>
  <c r="F33"/>
  <c r="F32"/>
  <c r="F31"/>
  <c r="F30"/>
  <c r="F29"/>
  <c r="F28"/>
  <c r="F26"/>
  <c r="F25"/>
  <c r="F24"/>
  <c r="F23"/>
  <c r="F22"/>
  <c r="F21"/>
  <c r="F20"/>
  <c r="F19"/>
  <c r="F18"/>
  <c r="F17"/>
  <c r="F16"/>
  <c r="F15"/>
  <c r="F14"/>
  <c r="F13"/>
  <c r="F12"/>
  <c r="F11"/>
  <c r="F10"/>
  <c r="F9"/>
  <c r="F8"/>
  <c r="F7"/>
  <c r="F5"/>
  <c r="E109"/>
  <c r="D7"/>
  <c r="E7"/>
  <c r="E36"/>
  <c r="E126"/>
  <c r="E125"/>
  <c r="E122" s="1"/>
  <c r="E119" s="1"/>
  <c r="E120"/>
  <c r="E118"/>
  <c r="E117"/>
  <c r="E113"/>
  <c r="E112"/>
  <c r="E111" s="1"/>
  <c r="E102"/>
  <c r="E100"/>
  <c r="E96"/>
  <c r="E95"/>
  <c r="E87" s="1"/>
  <c r="E86" s="1"/>
  <c r="E85"/>
  <c r="E84" s="1"/>
  <c r="E82"/>
  <c r="E80"/>
  <c r="E78"/>
  <c r="E76"/>
  <c r="E74"/>
  <c r="E72"/>
  <c r="E70"/>
  <c r="E67"/>
  <c r="E65"/>
  <c r="E47"/>
  <c r="E44"/>
  <c r="E41"/>
  <c r="E39"/>
  <c r="E30"/>
  <c r="E29"/>
  <c r="E24"/>
  <c r="E21"/>
  <c r="E17"/>
  <c r="E11"/>
  <c r="E10" s="1"/>
  <c r="E8"/>
  <c r="E64" l="1"/>
  <c r="E69"/>
  <c r="E99"/>
  <c r="E116"/>
  <c r="E115" s="1"/>
  <c r="E28"/>
  <c r="E63" l="1"/>
  <c r="E62" s="1"/>
  <c r="E5" s="1"/>
  <c r="D112"/>
  <c r="D109"/>
  <c r="D101"/>
  <c r="D95"/>
  <c r="D96"/>
  <c r="D118"/>
  <c r="D125"/>
  <c r="D122" s="1"/>
  <c r="D117"/>
  <c r="D71"/>
  <c r="D70" s="1"/>
  <c r="D85"/>
  <c r="D43"/>
  <c r="D134"/>
  <c r="D133"/>
  <c r="D38"/>
  <c r="D36"/>
  <c r="D29"/>
  <c r="D126"/>
  <c r="D74"/>
  <c r="D11"/>
  <c r="D120"/>
  <c r="D82"/>
  <c r="D80"/>
  <c r="D78"/>
  <c r="D76"/>
  <c r="D72"/>
  <c r="D34"/>
  <c r="D30" s="1"/>
  <c r="D113"/>
  <c r="D84"/>
  <c r="D17"/>
  <c r="D87" l="1"/>
  <c r="D86" s="1"/>
  <c r="D69" s="1"/>
  <c r="D119"/>
  <c r="D28"/>
  <c r="D8"/>
  <c r="D111"/>
  <c r="D60"/>
  <c r="D47" s="1"/>
  <c r="D41"/>
  <c r="D10"/>
  <c r="D116"/>
  <c r="D115" s="1"/>
  <c r="D102"/>
  <c r="D100"/>
  <c r="D67"/>
  <c r="D65"/>
  <c r="D44"/>
  <c r="D39"/>
  <c r="D24"/>
  <c r="D21"/>
  <c r="D99" l="1"/>
  <c r="D64"/>
  <c r="D63" l="1"/>
  <c r="D62" s="1"/>
  <c r="D5" l="1"/>
</calcChain>
</file>

<file path=xl/sharedStrings.xml><?xml version="1.0" encoding="utf-8"?>
<sst xmlns="http://schemas.openxmlformats.org/spreadsheetml/2006/main" count="316" uniqueCount="285">
  <si>
    <t xml:space="preserve"> Наименование показателя</t>
  </si>
  <si>
    <t>Код дохода по бюджетной классификации</t>
  </si>
  <si>
    <t>Доходы бюджета - всего</t>
  </si>
  <si>
    <t>x</t>
  </si>
  <si>
    <t>в том числе:</t>
  </si>
  <si>
    <t>000 1 00 00000 00 0000 000</t>
  </si>
  <si>
    <t>000 1 01 00000 00 0000 000</t>
  </si>
  <si>
    <t>000 1 01 02000 01 0000 110</t>
  </si>
  <si>
    <t>000 1 03 00000 00 0000 000</t>
  </si>
  <si>
    <t xml:space="preserve">  Акцизы по подакцизным товарам (продукции), производимым на территории Российской Федерации</t>
  </si>
  <si>
    <t>000 1 03 02000 01 0000 110</t>
  </si>
  <si>
    <t xml:space="preserve">  НАЛОГИ НА СОВОКУПНЫЙ ДОХОД</t>
  </si>
  <si>
    <t>000 1 05 00000 00 0000 000</t>
  </si>
  <si>
    <t xml:space="preserve">  Налог, взимаемый в связи с применением упрощенной системы налогообложения</t>
  </si>
  <si>
    <t>000 1 05 01000 00 0000 110</t>
  </si>
  <si>
    <t xml:space="preserve">  Единый налог на вмененный доход для отдельных видов деятельности</t>
  </si>
  <si>
    <t>000 1 05 02000 02 0000 110</t>
  </si>
  <si>
    <t xml:space="preserve">  Налог, взимаемый в связи с применением патентной системы налогообложения</t>
  </si>
  <si>
    <t>000 1 05 04000 02 0000 110</t>
  </si>
  <si>
    <t xml:space="preserve">  НАЛОГИ НА ИМУЩЕСТВО</t>
  </si>
  <si>
    <t>000 1 06 00000 00 0000 000</t>
  </si>
  <si>
    <t xml:space="preserve">  Налог на имущество физических лиц</t>
  </si>
  <si>
    <t>000 1 06 01000 00 0000 110</t>
  </si>
  <si>
    <t xml:space="preserve">  Земельный налог</t>
  </si>
  <si>
    <t>000 1 06 06000 00 0000 110</t>
  </si>
  <si>
    <t xml:space="preserve">  ГОСУДАРСТВЕННАЯ ПОШЛИНА</t>
  </si>
  <si>
    <t>000 1 08 00000 00 0000 000</t>
  </si>
  <si>
    <t xml:space="preserve">  Государственная пошлина по делам, рассматриваемым в судах общей юрисдикции, мировыми судьями</t>
  </si>
  <si>
    <t>000 1 08 03000 01 0000 110</t>
  </si>
  <si>
    <t xml:space="preserve">  Государственная пошлина за государственную регистрацию, а также за совершение прочих юридически значимых действий</t>
  </si>
  <si>
    <t>000 1 08 07000 01 0000 110</t>
  </si>
  <si>
    <t xml:space="preserve">  ДОХОДЫ ОТ ИСПОЛЬЗОВАНИЯ ИМУЩЕСТВА, НАХОДЯЩЕГОСЯ В ГОСУДАРСТВЕННОЙ И МУНИЦИПАЛЬНОЙ СОБСТВЕННОСТИ</t>
  </si>
  <si>
    <t>000 1 11 00000 00 0000 000</t>
  </si>
  <si>
    <t xml:space="preserve">  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</si>
  <si>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000 1 11 01000 00 0000 120</t>
  </si>
  <si>
    <t xml:space="preserve">  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</si>
  <si>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000 1 11 05000 00 0000 120</t>
  </si>
  <si>
    <t xml:space="preserve">  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</si>
  <si>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000 1 11 05010 00 0000 120</t>
  </si>
  <si>
    <t xml:space="preserve">  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</si>
  <si>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000 1 11 05020 00 0000 120</t>
  </si>
  <si>
    <t xml:space="preserve">  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</si>
  <si>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000 1 11 05030 00 0000 120</t>
  </si>
  <si>
    <t xml:space="preserve">  Доходы от сдачи в аренду имущества, составляющего государственную (муниципальную) казну (за исключением земельных участков)</t>
  </si>
  <si>
    <t>000 1 11 05070 00 0000 120</t>
  </si>
  <si>
    <t xml:space="preserve">  Платежи от государственных и муниципальных унитарных предприятий</t>
  </si>
  <si>
    <t>000 1 11 07000 00 0000 120</t>
  </si>
  <si>
    <t xml:space="preserve">  Средства, получаемые от передачи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казенных), в залог, в доверительное управление</t>
  </si>
  <si>
    <t>000 1 11 08000 00 0000 120</t>
  </si>
  <si>
    <t xml:space="preserve">  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</si>
  <si>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000 1 11 09000 00 0000 120</t>
  </si>
  <si>
    <t xml:space="preserve">  ПЛАТЕЖИ ПРИ ПОЛЬЗОВАНИИ ПРИРОДНЫМИ РЕСУРСАМИ</t>
  </si>
  <si>
    <t>000 1 12 00000 00 0000 000</t>
  </si>
  <si>
    <t xml:space="preserve">  Плата за негативное воздействие на окружающую среду</t>
  </si>
  <si>
    <t>000 1 12 01000 01 0000 120</t>
  </si>
  <si>
    <t xml:space="preserve">  ДОХОДЫ ОТ ОКАЗАНИЯ ПЛАТНЫХ УСЛУГ (РАБОТ) И КОМПЕНСАЦИИ ЗАТРАТ ГОСУДАРСТВА</t>
  </si>
  <si>
    <t>000 1 13 00000 00 0000 000</t>
  </si>
  <si>
    <t xml:space="preserve">  Доходы от оказания платных услуг (работ)</t>
  </si>
  <si>
    <t>000 1 13 01000 00 0000 130</t>
  </si>
  <si>
    <t xml:space="preserve">  Доходы от компенсации затрат государства</t>
  </si>
  <si>
    <t>000 1 13 02000 00 0000 130</t>
  </si>
  <si>
    <t xml:space="preserve">  ДОХОДЫ ОТ ПРОДАЖИ МАТЕРИАЛЬНЫХ И НЕМАТЕРИАЛЬНЫХ АКТИВОВ</t>
  </si>
  <si>
    <t>000 1 14 00000 00 0000 000</t>
  </si>
  <si>
    <t xml:space="preserve">  Доходы от продажи квартир</t>
  </si>
  <si>
    <t>000 1 14 01000 00 0000 410</t>
  </si>
  <si>
    <t xml:space="preserve">  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</si>
  <si>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000 1 14 02000 00 0000 000</t>
  </si>
  <si>
    <t xml:space="preserve">  ШТРАФЫ, САНКЦИИ, ВОЗМЕЩЕНИЕ УЩЕРБА</t>
  </si>
  <si>
    <t>000 1 16 00000 00 0000 000</t>
  </si>
  <si>
    <t xml:space="preserve">  Денежные взыскания (штрафы) за нарушение законодательства о налогах и сборах</t>
  </si>
  <si>
    <t>000 1 16 03000 00 0000 140</t>
  </si>
  <si>
    <t xml:space="preserve">  Денежные взыскания (штрафы) за нарушение законодательства о применении контрольно-кассовой техники при осуществлении наличных денежных расчетов и (или) расчетов с использованием платежных карт</t>
  </si>
  <si>
    <t>000 1 16 06000 01 0000 140</t>
  </si>
  <si>
    <t xml:space="preserve">  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и табачной продукции</t>
  </si>
  <si>
    <t>000 1 16 08000 01 0000 140</t>
  </si>
  <si>
    <t xml:space="preserve">  Доходы от возмещения ущерба при возникновении страховых случаев</t>
  </si>
  <si>
    <t>000 1 16 23000 00 0000 140</t>
  </si>
  <si>
    <t xml:space="preserve">  Денежные взыскания (штрафы) за нарушение законодательства Российской Федерации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о рыболовстве и сохранении водных биологических ресурсов, земельного законодательства, лесного законодательства, водного законодательства</t>
  </si>
  <si>
    <t>000 1 16 25000 00 0000 140</t>
  </si>
  <si>
    <t xml:space="preserve">  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</si>
  <si>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000 1 16 28000 01 0000 140</t>
  </si>
  <si>
    <t xml:space="preserve">  Денежные взыскания (штрафы) за правонарушения в области дорожного движения</t>
  </si>
  <si>
    <t>000 1 16 30000 01 0000 140</t>
  </si>
  <si>
    <t xml:space="preserve">  Денежные взыскания, налагаемые в возмещение ущерба, причиненного в результате незаконного или нецелевого использования бюджетных средств</t>
  </si>
  <si>
    <t>000 1 16 32000 00 0000 140</t>
  </si>
  <si>
    <t xml:space="preserve">  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</t>
  </si>
  <si>
    <t>000 1 16 33000 00 0000 140</t>
  </si>
  <si>
    <t xml:space="preserve">  Поступления сумм в возмещение вреда, причиняемого автомобильным дорогам транспортными средствами, осуществляющими перевозки тяжеловесных и (или) крупногабаритных грузов</t>
  </si>
  <si>
    <t>000 1 16 37000 00 0000 140</t>
  </si>
  <si>
    <t xml:space="preserve">  Денежные взыскания (штрафы), установленные законами субъектов Российской Федерации за несоблюдение муниципальных правовых актов</t>
  </si>
  <si>
    <t>000 1 16 51000 02 0000 140</t>
  </si>
  <si>
    <t xml:space="preserve">  Прочие поступления от денежных взысканий (штрафов) и иных сумм в возмещение ущерба</t>
  </si>
  <si>
    <t>000 1 16 90000 00 0000 140</t>
  </si>
  <si>
    <t xml:space="preserve">  БЕЗВОЗМЕЗДНЫЕ ПОСТУПЛЕНИЯ</t>
  </si>
  <si>
    <t>000 2 00 00000 00 0000 000</t>
  </si>
  <si>
    <t xml:space="preserve">  БЕЗВОЗМЕЗДНЫЕ ПОСТУПЛЕНИЯ ОТ ДРУГИХ БЮДЖЕТОВ БЮДЖЕТНОЙ СИСТЕМЫ РОССИЙСКОЙ ФЕДЕРАЦИИ</t>
  </si>
  <si>
    <t>000 2 02 00000 00 0000 000</t>
  </si>
  <si>
    <t xml:space="preserve">  Дотации бюджетам бюджетной системы Российской Федерации</t>
  </si>
  <si>
    <t xml:space="preserve">  Дотации на выравнивание бюджетной обеспеченности</t>
  </si>
  <si>
    <t xml:space="preserve">  Дотации бюджетам городских округов на выравнивание бюджетной обеспеченности</t>
  </si>
  <si>
    <t xml:space="preserve">  Дотации бюджетам, связанные с особым режимом безопасного функционирования закрытых административно-территориальных образований</t>
  </si>
  <si>
    <t xml:space="preserve">  Дотации бюджетам городских округов, связанные с особым режимом безопасного функционирования закрытых административно-территориальных образований</t>
  </si>
  <si>
    <t xml:space="preserve">  Субсидии бюджетам бюджетной системы Российской Федерации (межбюджетные субсидии)</t>
  </si>
  <si>
    <t xml:space="preserve">  Прочие субсидии</t>
  </si>
  <si>
    <t xml:space="preserve">  Прочие субсидии бюджетам городских округов</t>
  </si>
  <si>
    <t xml:space="preserve">  Субвенции бюджетам бюджетной системы Российской Федерации</t>
  </si>
  <si>
    <t xml:space="preserve">  Субвенции бюджетам городских округов на предоставление гражданам субсидий на оплату жилого помещения и коммунальных услуг</t>
  </si>
  <si>
    <t xml:space="preserve">  Субвенции бюджетам городских округов на выполнение передаваемых полномочий субъектов Российской Федерации</t>
  </si>
  <si>
    <t xml:space="preserve">  Прочие субвенции</t>
  </si>
  <si>
    <t xml:space="preserve">  Прочие субвенции бюджетам городских округов</t>
  </si>
  <si>
    <t>№ строки</t>
  </si>
  <si>
    <t>НАЛОГИ НА ТОВАРЫ (РАБОТЫ, УСЛУГИ), РЕАЛИЗУЕМЫЕ НА ТЕРРИТОРИИ РОССИЙСКОЙ ФЕДЕРАЦИИ</t>
  </si>
  <si>
    <t>НАЛОГОВЫЕ И НЕНАЛОГОВЫЕ ДОХОДЫ</t>
  </si>
  <si>
    <t>НАЛОГИ НА ПРИБЫЛЬ, ДОХОДЫ</t>
  </si>
  <si>
    <t>Налог на доходы физических лиц</t>
  </si>
  <si>
    <t>Субсидии на выравнивание обеспеченности муниципальных образований, расположенных на территории Свердловской области, по реализации ими их отдельных расходных обязательств</t>
  </si>
  <si>
    <t>Субвенции на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</t>
  </si>
  <si>
    <t xml:space="preserve">Субвенции на финансовое обеспечение государственных гарантий реализации прав граждан на получение общедоступного и бесплатного дошкольного образования в муниципальных дошкольных образовательных организациях </t>
  </si>
  <si>
    <t xml:space="preserve">  Субвенции бюджетам муниципальных образований на предоставление гражданам субсидий на оплату жилого помещения и коммунальных услуг</t>
  </si>
  <si>
    <t xml:space="preserve">  Субвенции бюджетам на оплату жилищно-коммунальных услуг отдельным категориям граждан</t>
  </si>
  <si>
    <t>Сумма в рублях на 2019 год</t>
  </si>
  <si>
    <t>Субвенции на осуществление государственных полномочий Свердловской области по организации и обеспечению отдыха и оздоровления детей (за исключением детей-сирот и детей, оставшихся без попечения родителей, детей, находящихся в трудной жизненной ситуации) в учебное время, включая мероприятия по обеспечению безопасности их жизни и здоровья</t>
  </si>
  <si>
    <t>000 2 02 10000 00 0000 150</t>
  </si>
  <si>
    <t>000 2 02 15001 00 0000 150</t>
  </si>
  <si>
    <t>000 2 02 15001 04 0000 150</t>
  </si>
  <si>
    <t>000 2 02 15010 00 0000 150</t>
  </si>
  <si>
    <t>000 2 02 15010 04 0000 150</t>
  </si>
  <si>
    <t>000 2 02 20000 00 0000 150</t>
  </si>
  <si>
    <t>000 2 02 29999 00 0000 150</t>
  </si>
  <si>
    <t>000 2 02 29999 04 0000 150</t>
  </si>
  <si>
    <t>000 2 02 30000 00 0000 150</t>
  </si>
  <si>
    <t>000 2 02 30022 00 0000 150</t>
  </si>
  <si>
    <t>000 2 02 30022 04 0000 150</t>
  </si>
  <si>
    <t>000 2 02 30024 04 0000 150</t>
  </si>
  <si>
    <t>000 2 02 35120 04 0000 150</t>
  </si>
  <si>
    <t>000 2 02 35250 04 0000 150</t>
  </si>
  <si>
    <t>000 2 02 39999 00 0000 150</t>
  </si>
  <si>
    <t>000 2 02 39999 04 0000 150</t>
  </si>
  <si>
    <t>000 2 02 35250 00 0000 150</t>
  </si>
  <si>
    <t>000 1 16 43000 01 0000 140</t>
  </si>
  <si>
    <t>Субсидии на осуществление в пределах полномочий муниципальных районов, городских округов мероприятий по обеспечению организации отдыха детей в каникулярное время, включая мероприятия по обеспечению безопасности их жизни и здоровья</t>
  </si>
  <si>
    <t>Субвенции на осуществление государственного полномочия Свердловской области по хранению, комплектованию, учету и использованию архивных документов, относящихся к государственной собственности Свердловской области</t>
  </si>
  <si>
    <t>Субвенции на осуществление государственного полномочия по определению перечня лиц, уполномоченных составлять протоколы об административных правонарушениях, предусмотренных законом Свердловской области</t>
  </si>
  <si>
    <t>Субвенции на осуществление государственного полномочия Свердловской области  по созданию административных комиссий</t>
  </si>
  <si>
    <t>Субвенции на осуществление государственного полномочия Свердловской области по организации проведения мероприятий по отлову и содержанию безнадзорных собак</t>
  </si>
  <si>
    <t>Субвенции на осуществление государственного полномочия Свердловской области по предоставлению гражданам, проживающим на территории Свердловской области, меры социальной поддержки по частичному освобождению от платы за коммунальные услуги</t>
  </si>
  <si>
    <t>Субвенции бюджетам городских округов на оплату жилищно-коммунальных услуг отдельным категориям граждан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</si>
  <si>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</si>
  <si>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на 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</t>
  </si>
  <si>
    <t xml:space="preserve"> 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</si>
  <si>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>Свод доходов бюджета Новоуральского городского округа на 2019 год</t>
  </si>
  <si>
    <t>64.1</t>
  </si>
  <si>
    <t>Субсидии на осуществление мероприятий по обеспечению питанием обучающихся в муниципальных  общеобразовательных организациях</t>
  </si>
  <si>
    <t>ПРОЧИЕ БЕЗВОЗМЕЗДНЫЕ ПОСТУПЛЕНИЯ</t>
  </si>
  <si>
    <t>000 2 07 00000 00 0000 000</t>
  </si>
  <si>
    <t>000 2 19 00000 00 0000 000</t>
  </si>
  <si>
    <t>61.1</t>
  </si>
  <si>
    <t>61.2</t>
  </si>
  <si>
    <t>61.3</t>
  </si>
  <si>
    <t>61.4</t>
  </si>
  <si>
    <t>Субсидии бюджетам на софинансирование капитальных вложений в объекты государственной (муниципальной) собственности</t>
  </si>
  <si>
    <t>000 2 02 20077 00 0000 150</t>
  </si>
  <si>
    <t>000 2 02 20077 04 0000 150</t>
  </si>
  <si>
    <t>Субсидии бюджетам городских округов на софинансирование капитальных вложений в объекты муниципальной собственности</t>
  </si>
  <si>
    <t>Субсидии бюджетам на реализацию программ формирования современной городской среды</t>
  </si>
  <si>
    <t>Субсидии бюджетам городских округов на реализацию программ формирования современной городской среды</t>
  </si>
  <si>
    <t>000 2 02 25555 04 0000 150</t>
  </si>
  <si>
    <t>000 2 02 25555 00 0000 150</t>
  </si>
  <si>
    <t>79.1</t>
  </si>
  <si>
    <t>79.2</t>
  </si>
  <si>
    <t>000 2 02 35462 04 0000 150</t>
  </si>
  <si>
    <t>000 2 02 35462 00 0000 150</t>
  </si>
  <si>
    <t>Субвенции бюджетам муниципальных образований на компенсацию отдельным категориям граждан оплаты взноса на капитальный ремонт общего имущества в многоквартирном доме</t>
  </si>
  <si>
    <t>Субвенции бюджетам городских округов на компенсацию отдельным категориям граждан оплаты взноса на капитальный ремонт общего имущества в многоквартирном доме</t>
  </si>
  <si>
    <t>83.1</t>
  </si>
  <si>
    <t>83.2</t>
  </si>
  <si>
    <t>000 2 02 49999 04 0000 150</t>
  </si>
  <si>
    <t>000 2 02 49999 00 0000 150</t>
  </si>
  <si>
    <t>000 2 02 40000 00 0000 150</t>
  </si>
  <si>
    <t>Прочие межбюджетные трансферты, передаваемые бюджетам</t>
  </si>
  <si>
    <t>Иные межбюджетные трансферты</t>
  </si>
  <si>
    <t>83.3</t>
  </si>
  <si>
    <t>Межбюджетные трансферты на обеспечение дополнительных гарантий по социальной поддержке детей-сирот и детей, оставшихся без попечения родителей, лиц из числа детей-сирот и детей, оставшихся без попечения родителей, лиц, потерявших в период обучения обоих родителей или единственного родителя, обучающихся в муниципальных образовательных организациях</t>
  </si>
  <si>
    <t>84.1</t>
  </si>
  <si>
    <t>000 2 18 00000 00 0000 000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</si>
  <si>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</si>
  <si>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НАЗНАЧЕНИЕ, ПРОШЛЫХ ЛЕТ</t>
  </si>
  <si>
    <t>Субсидии бюджетам на реализацию мероприятий государственной программы Российской Федерации "Доступная среда"</t>
  </si>
  <si>
    <t>Субсидии бюджетам городских округов на реализацию мероприятий государственной программы Российской Федерации "Доступная среда"</t>
  </si>
  <si>
    <t>000 2 02 25027 00 0000 150</t>
  </si>
  <si>
    <t>000 2 02 25027 04 0000 150</t>
  </si>
  <si>
    <t>61.2.1</t>
  </si>
  <si>
    <t>61.2.2</t>
  </si>
  <si>
    <t>64.2</t>
  </si>
  <si>
    <t>Субсидии на капитальный ремонт, приведение в соответствие с требованиями пожарной безопасности и санитарного законодательства зданий и сооружений муниципальных загородных оздоровительных лагерей</t>
  </si>
  <si>
    <t>000 2 02 25456 00 0000 150</t>
  </si>
  <si>
    <t>000 2 02 25456 04 0000 150</t>
  </si>
  <si>
    <t>000 2 02 25466 00 0000 150</t>
  </si>
  <si>
    <t>000 2 02 25466 04 0000 150</t>
  </si>
  <si>
    <t>000 2 02 25497 00 0000 150</t>
  </si>
  <si>
    <t>000 2 02 25497 04 0000 150</t>
  </si>
  <si>
    <t>000 2 02 25519 00 0000 150</t>
  </si>
  <si>
    <t>000 2 02 25519 04 0000 150</t>
  </si>
  <si>
    <t>61.2.2.1</t>
  </si>
  <si>
    <t>61.2.2.2</t>
  </si>
  <si>
    <t>61.2.2.3</t>
  </si>
  <si>
    <t>61.2.2.4</t>
  </si>
  <si>
    <t>61.2.2.5</t>
  </si>
  <si>
    <t>61.2.2.6</t>
  </si>
  <si>
    <t>61.2.2.7</t>
  </si>
  <si>
    <t>61.2.2.8</t>
  </si>
  <si>
    <t>Субсидии бюджетам городских округов на модернизацию театров юного зрителя и театров кукол</t>
  </si>
  <si>
    <t xml:space="preserve">Субсидии бюджетам городских округов на поддержку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
</t>
  </si>
  <si>
    <t>Субсидии бюджетам на модернизацию театров юного зрителя и театров кукол</t>
  </si>
  <si>
    <t xml:space="preserve">Субсидии бюджетам на поддержку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
</t>
  </si>
  <si>
    <t>Субсидии бюджетам городских округов на реализацию мероприятий по обеспечению жильем молодых семей</t>
  </si>
  <si>
    <t>Субсидии бюджетам на реализацию мероприятий по обеспечению жильем молодых семей</t>
  </si>
  <si>
    <t>Субсидия бюджетам городских округов на поддержку отрасли культуры</t>
  </si>
  <si>
    <t>Субсидия бюджетам на поддержку отрасли культуры</t>
  </si>
  <si>
    <t>64.3</t>
  </si>
  <si>
    <t>64.4</t>
  </si>
  <si>
    <t>64.5</t>
  </si>
  <si>
    <t>Субсидии на реализацию мероприятий по поэтапному внедрению Всероссийского физкультурно-спортивного комплекса "Готов к труду и обороне" (ГТО)</t>
  </si>
  <si>
    <t xml:space="preserve">Субсидии на организацию и проведение военно-спортивных игр, военно-спортивных мероприятий
</t>
  </si>
  <si>
    <t xml:space="preserve">Субсидии на участие в областных оборонно-спортивных лагерях и военно-спортивных играх на территории Свердловской области
</t>
  </si>
  <si>
    <t>83.4</t>
  </si>
  <si>
    <t>Иные межбюджетные трансферты на организацию электро-, тепло-, газо- и водоснабжения, водоотведения, снабжения населения топливом, в том числе на осуществление своевременных расчетов по обязательствам муниципальных образований за топливно-энергетические ресурсы по обязательствам органов местного самоуправления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</si>
  <si>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</si>
  <si>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000 1 03 02231 01 0000 110</t>
  </si>
  <si>
    <t>000 1 03 02241 01 0000 110</t>
  </si>
  <si>
    <t>000 1 03 02251 01 0000 110</t>
  </si>
  <si>
    <t>000 1 03 02261 01 0000 110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</si>
  <si>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</si>
  <si>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</si>
  <si>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</si>
  <si>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83.1.1</t>
  </si>
  <si>
    <t>83.1.2</t>
  </si>
  <si>
    <t>Межбюджетные трансферты, передаваемые бюджетам городских округов на создание виртуальных концертных залов</t>
  </si>
  <si>
    <t xml:space="preserve">Межбюджетные трансферты, передаваемые бюджетам на создание виртуальных концертных залов
</t>
  </si>
  <si>
    <t>000 2 02 45453 00 0000 150</t>
  </si>
  <si>
    <t>000 2 02 45453 04 0000 150</t>
  </si>
  <si>
    <t>Акцизы на пиво, производимое на территории Российской Федерации</t>
  </si>
  <si>
    <t>000 1 03 02100 01 0000 110</t>
  </si>
  <si>
    <t>000 1 11 05300 00 0000 120</t>
  </si>
  <si>
    <t xml:space="preserve">Плата по соглашениям об установлении сервитута в отношении земельных участков, находящихся в государственной или муниципальной собственности
</t>
  </si>
  <si>
    <t>28.1</t>
  </si>
  <si>
    <t>7.1</t>
  </si>
  <si>
    <t>83.5</t>
  </si>
  <si>
    <t>Иные межбюджетные трансферты на стимулирование муниципальных образований, расположенных на территории Свердловской области</t>
  </si>
  <si>
    <t>83.6</t>
  </si>
  <si>
    <t>000 2 02 25081 00 0000 150</t>
  </si>
  <si>
    <t>000 2 02 25081 04 0000 150</t>
  </si>
  <si>
    <t xml:space="preserve">Субсидии бюджетам городских округов на государственную поддержку спортивных организаций, осуществляющих подготовку спортивного резерва для сборных команд Российской Федерации
</t>
  </si>
  <si>
    <t xml:space="preserve">Субсидии бюджетам на государственную поддержку спортивных организаций, осуществляющих подготовку спортивного резерва для сборных команд Российской Федерации
</t>
  </si>
  <si>
    <t>83.7</t>
  </si>
  <si>
    <t>Иные межбюджетные трансферты на социально-экономическое и инфраструктурное развитие городских округов, на территориях которых расположены организации, осуществляющие деятельность в сфере использования атомной энергии, в 2019 году</t>
  </si>
  <si>
    <t>64.6</t>
  </si>
  <si>
    <t>Субсидии на информатизацию муниципальных библиотек, в том числе комплектование книжных фондов (включая приобретение электронных версий книг и приобретение (подписку) периодических изданий), приобретение компьютерного оборудования и лицензионного программного обеспечения, подключение муниципальных библиотек к сети Интернет и развитие системы библиотечного дела с учетом задачи расширения информационных технологий и оцифровки</t>
  </si>
  <si>
    <t>83.8</t>
  </si>
  <si>
    <t>64.7</t>
  </si>
  <si>
    <t>64.8</t>
  </si>
  <si>
    <t xml:space="preserve">Субсидии на обеспечение осуществления оплаты труда работников муниципальных учреждений культуры с учетом установленных указами Президента Российской Федерации показателей соотношения заработной платы для данной категории работников в 2019 году </t>
  </si>
  <si>
    <t>Иные межбюджетные трансферты, выделенный Распоряжением Правительства Свердловской области № 434-РП от 22.08.2019 (на приобретение звукового оборудования для МАОУ "СОШ №54")</t>
  </si>
  <si>
    <t>Иные межбюджетные трансферты на предоставление государственной поддержки на конкурсной основе муниципальным учреждениям культуры Свердловской области (для предоставления грантов муниципальным учреждениям культуры Свердловской области на проведение гастрольной деятельности)</t>
  </si>
  <si>
    <t>64.9</t>
  </si>
  <si>
    <t>Субсидии на реализацию мероприятий, направленных на создание и организацию деятельности сети детских технопарков "Кванториум" в муниципальных образованиях</t>
  </si>
  <si>
    <t>Субсидии на обеспечение осуществления оплаты труда работников муниципальных архивных учреждений с учетом установленных указами Президента Российской Федерации показателей соотношения заработной платы для данной категории работников в 2019 году</t>
  </si>
  <si>
    <t>83.9</t>
  </si>
  <si>
    <t>83.10</t>
  </si>
  <si>
    <t>Иные межбюджетные трансферты, выделенный Распоряжением Правительства Свердловской области № 664-РП от 03.12.2019 (на приобретение тренажеров для МАОУ "Школа-интернат №53")</t>
  </si>
  <si>
    <t>Иные межбюджетные трансферты, выделенный Распоряжением Правительства Свердловской области № 664-РП от 03.12.2019 (на приобретение мебели, магнитолы и напольного модульного покрытия для МАДОУ детский сад "Росинка")</t>
  </si>
  <si>
    <t>83.11</t>
  </si>
  <si>
    <t>Иные межбюджетные трансферты, выделенный Распоряжением Правительства Свердловской области (на приобретение тубы для МБУК "ТМДК")</t>
  </si>
  <si>
    <t>4</t>
  </si>
  <si>
    <t>5</t>
  </si>
  <si>
    <t>Исполнено в рублях за 2019 год</t>
  </si>
  <si>
    <t>21.1</t>
  </si>
  <si>
    <t>ЗАДОЛЖЕННОСТЬ И ПЕРЕРАСЧЕТЫ ПО ОТМЕНЕННЫМ НАЛОГАМ, СБОРАМ И ИНЫМ ОБЯЗАТЕЛЬНЫМ ПЛАТЕЖАМ</t>
  </si>
  <si>
    <t>000 1 09 00000 00 0000 000</t>
  </si>
  <si>
    <t>53.1</t>
  </si>
  <si>
    <t>ПРОЧИЕ НЕНАЛОГОВЫЕ ДОХОДЫ</t>
  </si>
  <si>
    <t>000 1 17 00000 00 0000 000</t>
  </si>
  <si>
    <t>-</t>
  </si>
  <si>
    <t>% исполне-ния</t>
  </si>
  <si>
    <t>Приложение № 2                                   к решению Думы НГО                          № 30 от 27.05.2020 г.</t>
  </si>
</sst>
</file>

<file path=xl/styles.xml><?xml version="1.0" encoding="utf-8"?>
<styleSheet xmlns="http://schemas.openxmlformats.org/spreadsheetml/2006/main">
  <numFmts count="3">
    <numFmt numFmtId="164" formatCode="dd\.mm\.yyyy"/>
    <numFmt numFmtId="165" formatCode="#,##0.00_ ;\-#,##0.00"/>
    <numFmt numFmtId="166" formatCode="#,##0.0"/>
  </numFmts>
  <fonts count="24">
    <font>
      <sz val="11"/>
      <name val="Calibri"/>
      <family val="2"/>
      <scheme val="minor"/>
    </font>
    <font>
      <sz val="10"/>
      <color rgb="FF000000"/>
      <name val="Arial Cyr"/>
    </font>
    <font>
      <b/>
      <sz val="11"/>
      <color rgb="FF000000"/>
      <name val="Arial Cyr"/>
    </font>
    <font>
      <sz val="8"/>
      <color rgb="FF000000"/>
      <name val="Arial Cyr"/>
    </font>
    <font>
      <sz val="12"/>
      <color rgb="FF000000"/>
      <name val="Times New Roman"/>
      <family val="1"/>
      <charset val="204"/>
    </font>
    <font>
      <b/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9"/>
      <color rgb="FF000000"/>
      <name val="Arial Cyr"/>
    </font>
    <font>
      <sz val="8"/>
      <color rgb="FF000000"/>
      <name val="Arial"/>
      <family val="2"/>
      <charset val="204"/>
    </font>
    <font>
      <sz val="6"/>
      <color rgb="FF000000"/>
      <name val="Arial Cy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1"/>
      <name val="Calibri"/>
      <family val="2"/>
      <charset val="204"/>
    </font>
    <font>
      <sz val="11"/>
      <color rgb="FF000000"/>
      <name val="Liberation Serif"/>
      <family val="1"/>
      <charset val="204"/>
    </font>
    <font>
      <sz val="11"/>
      <color theme="1"/>
      <name val="Liberation Serif"/>
      <family val="1"/>
      <charset val="204"/>
    </font>
    <font>
      <sz val="10"/>
      <color theme="1"/>
      <name val="Liberation Serif"/>
      <family val="1"/>
      <charset val="204"/>
    </font>
    <font>
      <sz val="11"/>
      <name val="Liberation Serif"/>
      <family val="1"/>
      <charset val="204"/>
    </font>
    <font>
      <b/>
      <sz val="14"/>
      <name val="Liberation Serif"/>
      <family val="1"/>
      <charset val="204"/>
    </font>
    <font>
      <sz val="14"/>
      <name val="Liberation Serif"/>
      <family val="1"/>
      <charset val="204"/>
    </font>
    <font>
      <sz val="10"/>
      <color rgb="FF000000"/>
      <name val="Liberation Serif"/>
      <family val="1"/>
      <charset val="204"/>
    </font>
    <font>
      <sz val="12"/>
      <name val="Liberation Serif"/>
      <family val="1"/>
      <charset val="204"/>
    </font>
    <font>
      <sz val="12"/>
      <color rgb="FF000000"/>
      <name val="Liberation Serif"/>
      <family val="1"/>
      <charset val="204"/>
    </font>
    <font>
      <sz val="12"/>
      <color indexed="8"/>
      <name val="Liberation Serif"/>
      <family val="1"/>
      <charset val="204"/>
    </font>
    <font>
      <sz val="10"/>
      <name val="Liberation Serif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C0C0C0"/>
      </patternFill>
    </fill>
  </fills>
  <borders count="36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26">
    <xf numFmtId="0" fontId="0" fillId="0" borderId="0"/>
    <xf numFmtId="0" fontId="1" fillId="0" borderId="1"/>
    <xf numFmtId="0" fontId="2" fillId="0" borderId="1">
      <alignment horizontal="center"/>
    </xf>
    <xf numFmtId="0" fontId="3" fillId="0" borderId="2">
      <alignment horizontal="center"/>
    </xf>
    <xf numFmtId="0" fontId="4" fillId="0" borderId="1">
      <alignment horizontal="right"/>
    </xf>
    <xf numFmtId="0" fontId="2" fillId="0" borderId="1"/>
    <xf numFmtId="0" fontId="5" fillId="0" borderId="1"/>
    <xf numFmtId="0" fontId="5" fillId="0" borderId="3"/>
    <xf numFmtId="0" fontId="3" fillId="0" borderId="4">
      <alignment horizontal="center"/>
    </xf>
    <xf numFmtId="0" fontId="4" fillId="0" borderId="5">
      <alignment horizontal="right"/>
    </xf>
    <xf numFmtId="0" fontId="3" fillId="0" borderId="1"/>
    <xf numFmtId="0" fontId="3" fillId="0" borderId="6">
      <alignment horizontal="right"/>
    </xf>
    <xf numFmtId="49" fontId="3" fillId="0" borderId="7">
      <alignment horizontal="center"/>
    </xf>
    <xf numFmtId="0" fontId="4" fillId="0" borderId="8">
      <alignment horizontal="right"/>
    </xf>
    <xf numFmtId="0" fontId="6" fillId="0" borderId="1"/>
    <xf numFmtId="164" fontId="3" fillId="0" borderId="9">
      <alignment horizontal="center"/>
    </xf>
    <xf numFmtId="0" fontId="3" fillId="0" borderId="1">
      <alignment horizontal="left"/>
    </xf>
    <xf numFmtId="49" fontId="3" fillId="0" borderId="1"/>
    <xf numFmtId="49" fontId="3" fillId="0" borderId="6">
      <alignment horizontal="right" vertical="center"/>
    </xf>
    <xf numFmtId="49" fontId="3" fillId="0" borderId="9">
      <alignment horizontal="center" vertical="center"/>
    </xf>
    <xf numFmtId="0" fontId="3" fillId="0" borderId="2">
      <alignment horizontal="left" wrapText="1"/>
    </xf>
    <xf numFmtId="49" fontId="3" fillId="0" borderId="9">
      <alignment horizontal="center"/>
    </xf>
    <xf numFmtId="0" fontId="3" fillId="0" borderId="10">
      <alignment horizontal="left" wrapText="1"/>
    </xf>
    <xf numFmtId="49" fontId="3" fillId="0" borderId="6">
      <alignment horizontal="right"/>
    </xf>
    <xf numFmtId="0" fontId="3" fillId="0" borderId="11">
      <alignment horizontal="left"/>
    </xf>
    <xf numFmtId="49" fontId="3" fillId="0" borderId="11"/>
    <xf numFmtId="49" fontId="3" fillId="0" borderId="6"/>
    <xf numFmtId="49" fontId="3" fillId="0" borderId="12">
      <alignment horizontal="center"/>
    </xf>
    <xf numFmtId="0" fontId="2" fillId="0" borderId="2">
      <alignment horizontal="center"/>
    </xf>
    <xf numFmtId="0" fontId="3" fillId="0" borderId="13">
      <alignment horizontal="center" vertical="top" wrapText="1"/>
    </xf>
    <xf numFmtId="49" fontId="3" fillId="0" borderId="13">
      <alignment horizontal="center" vertical="top" wrapText="1"/>
    </xf>
    <xf numFmtId="0" fontId="1" fillId="0" borderId="14"/>
    <xf numFmtId="0" fontId="1" fillId="0" borderId="5"/>
    <xf numFmtId="0" fontId="3" fillId="0" borderId="13">
      <alignment horizontal="center" vertical="center"/>
    </xf>
    <xf numFmtId="0" fontId="3" fillId="0" borderId="4">
      <alignment horizontal="center" vertical="center"/>
    </xf>
    <xf numFmtId="49" fontId="3" fillId="0" borderId="4">
      <alignment horizontal="center" vertical="center"/>
    </xf>
    <xf numFmtId="0" fontId="3" fillId="0" borderId="15">
      <alignment horizontal="left" wrapText="1"/>
    </xf>
    <xf numFmtId="49" fontId="3" fillId="0" borderId="16">
      <alignment horizontal="center" wrapText="1"/>
    </xf>
    <xf numFmtId="49" fontId="3" fillId="0" borderId="17">
      <alignment horizontal="center"/>
    </xf>
    <xf numFmtId="4" fontId="3" fillId="0" borderId="17">
      <alignment horizontal="right" shrinkToFit="1"/>
    </xf>
    <xf numFmtId="0" fontId="3" fillId="0" borderId="18">
      <alignment horizontal="left" wrapText="1"/>
    </xf>
    <xf numFmtId="49" fontId="3" fillId="0" borderId="19">
      <alignment horizontal="center" shrinkToFit="1"/>
    </xf>
    <xf numFmtId="49" fontId="3" fillId="0" borderId="20">
      <alignment horizontal="center"/>
    </xf>
    <xf numFmtId="4" fontId="3" fillId="0" borderId="20">
      <alignment horizontal="right" shrinkToFit="1"/>
    </xf>
    <xf numFmtId="0" fontId="3" fillId="0" borderId="21">
      <alignment horizontal="left" wrapText="1" indent="2"/>
    </xf>
    <xf numFmtId="49" fontId="3" fillId="0" borderId="22">
      <alignment horizontal="center" shrinkToFit="1"/>
    </xf>
    <xf numFmtId="49" fontId="3" fillId="0" borderId="23">
      <alignment horizontal="center"/>
    </xf>
    <xf numFmtId="4" fontId="3" fillId="0" borderId="23">
      <alignment horizontal="right" shrinkToFit="1"/>
    </xf>
    <xf numFmtId="49" fontId="3" fillId="0" borderId="1">
      <alignment horizontal="right"/>
    </xf>
    <xf numFmtId="0" fontId="2" fillId="0" borderId="5">
      <alignment horizontal="center"/>
    </xf>
    <xf numFmtId="0" fontId="3" fillId="0" borderId="4">
      <alignment horizontal="center" vertical="center" shrinkToFit="1"/>
    </xf>
    <xf numFmtId="49" fontId="3" fillId="0" borderId="4">
      <alignment horizontal="center" vertical="center" shrinkToFit="1"/>
    </xf>
    <xf numFmtId="49" fontId="1" fillId="0" borderId="5"/>
    <xf numFmtId="0" fontId="3" fillId="0" borderId="16">
      <alignment horizontal="center" shrinkToFit="1"/>
    </xf>
    <xf numFmtId="4" fontId="3" fillId="0" borderId="24">
      <alignment horizontal="right" shrinkToFit="1"/>
    </xf>
    <xf numFmtId="49" fontId="1" fillId="0" borderId="8"/>
    <xf numFmtId="0" fontId="3" fillId="0" borderId="19">
      <alignment horizontal="center" shrinkToFit="1"/>
    </xf>
    <xf numFmtId="165" fontId="3" fillId="0" borderId="20">
      <alignment horizontal="right" shrinkToFit="1"/>
    </xf>
    <xf numFmtId="165" fontId="3" fillId="0" borderId="25">
      <alignment horizontal="right" shrinkToFit="1"/>
    </xf>
    <xf numFmtId="0" fontId="3" fillId="0" borderId="26">
      <alignment horizontal="left" wrapText="1"/>
    </xf>
    <xf numFmtId="49" fontId="3" fillId="0" borderId="22">
      <alignment horizontal="center" wrapText="1"/>
    </xf>
    <xf numFmtId="49" fontId="3" fillId="0" borderId="23">
      <alignment horizontal="center" wrapText="1"/>
    </xf>
    <xf numFmtId="4" fontId="3" fillId="0" borderId="23">
      <alignment horizontal="right" wrapText="1"/>
    </xf>
    <xf numFmtId="4" fontId="3" fillId="0" borderId="21">
      <alignment horizontal="right" wrapText="1"/>
    </xf>
    <xf numFmtId="0" fontId="1" fillId="0" borderId="8">
      <alignment wrapText="1"/>
    </xf>
    <xf numFmtId="0" fontId="3" fillId="0" borderId="27">
      <alignment horizontal="left" wrapText="1"/>
    </xf>
    <xf numFmtId="49" fontId="3" fillId="0" borderId="28">
      <alignment horizontal="center" shrinkToFit="1"/>
    </xf>
    <xf numFmtId="49" fontId="3" fillId="0" borderId="29">
      <alignment horizontal="center"/>
    </xf>
    <xf numFmtId="4" fontId="3" fillId="0" borderId="29">
      <alignment horizontal="right" shrinkToFit="1"/>
    </xf>
    <xf numFmtId="49" fontId="3" fillId="0" borderId="30">
      <alignment horizontal="center"/>
    </xf>
    <xf numFmtId="0" fontId="1" fillId="0" borderId="8"/>
    <xf numFmtId="0" fontId="6" fillId="0" borderId="11"/>
    <xf numFmtId="0" fontId="6" fillId="0" borderId="31"/>
    <xf numFmtId="0" fontId="3" fillId="0" borderId="1">
      <alignment wrapText="1"/>
    </xf>
    <xf numFmtId="49" fontId="3" fillId="0" borderId="1">
      <alignment wrapText="1"/>
    </xf>
    <xf numFmtId="49" fontId="3" fillId="0" borderId="1">
      <alignment horizontal="center"/>
    </xf>
    <xf numFmtId="49" fontId="7" fillId="0" borderId="1"/>
    <xf numFmtId="0" fontId="3" fillId="0" borderId="2">
      <alignment horizontal="left"/>
    </xf>
    <xf numFmtId="49" fontId="3" fillId="0" borderId="2">
      <alignment horizontal="left"/>
    </xf>
    <xf numFmtId="0" fontId="3" fillId="0" borderId="2">
      <alignment horizontal="center" shrinkToFit="1"/>
    </xf>
    <xf numFmtId="49" fontId="3" fillId="0" borderId="2">
      <alignment horizontal="center" vertical="center" shrinkToFit="1"/>
    </xf>
    <xf numFmtId="49" fontId="1" fillId="0" borderId="2">
      <alignment shrinkToFit="1"/>
    </xf>
    <xf numFmtId="49" fontId="3" fillId="0" borderId="2">
      <alignment horizontal="right"/>
    </xf>
    <xf numFmtId="0" fontId="3" fillId="0" borderId="16">
      <alignment horizontal="center" vertical="center" shrinkToFit="1"/>
    </xf>
    <xf numFmtId="49" fontId="3" fillId="0" borderId="17">
      <alignment horizontal="center" vertical="center"/>
    </xf>
    <xf numFmtId="0" fontId="3" fillId="0" borderId="15">
      <alignment horizontal="left" wrapText="1" indent="2"/>
    </xf>
    <xf numFmtId="0" fontId="3" fillId="0" borderId="32">
      <alignment horizontal="center" vertical="center" shrinkToFit="1"/>
    </xf>
    <xf numFmtId="49" fontId="3" fillId="0" borderId="13">
      <alignment horizontal="center" vertical="center"/>
    </xf>
    <xf numFmtId="165" fontId="3" fillId="0" borderId="13">
      <alignment horizontal="right" vertical="center" shrinkToFit="1"/>
    </xf>
    <xf numFmtId="165" fontId="3" fillId="0" borderId="27">
      <alignment horizontal="right" vertical="center" shrinkToFit="1"/>
    </xf>
    <xf numFmtId="0" fontId="3" fillId="0" borderId="33">
      <alignment horizontal="left" wrapText="1"/>
    </xf>
    <xf numFmtId="4" fontId="3" fillId="0" borderId="13">
      <alignment horizontal="right" shrinkToFit="1"/>
    </xf>
    <xf numFmtId="4" fontId="3" fillId="0" borderId="27">
      <alignment horizontal="right" shrinkToFit="1"/>
    </xf>
    <xf numFmtId="0" fontId="3" fillId="0" borderId="18">
      <alignment horizontal="left" wrapText="1" indent="2"/>
    </xf>
    <xf numFmtId="0" fontId="8" fillId="0" borderId="27">
      <alignment wrapText="1"/>
    </xf>
    <xf numFmtId="0" fontId="8" fillId="0" borderId="27"/>
    <xf numFmtId="49" fontId="3" fillId="0" borderId="27">
      <alignment horizontal="center" shrinkToFit="1"/>
    </xf>
    <xf numFmtId="49" fontId="3" fillId="0" borderId="13">
      <alignment horizontal="center" vertical="center" shrinkToFit="1"/>
    </xf>
    <xf numFmtId="0" fontId="1" fillId="0" borderId="11">
      <alignment horizontal="left"/>
    </xf>
    <xf numFmtId="0" fontId="1" fillId="0" borderId="31">
      <alignment horizontal="left"/>
    </xf>
    <xf numFmtId="0" fontId="3" fillId="0" borderId="31"/>
    <xf numFmtId="49" fontId="1" fillId="0" borderId="31"/>
    <xf numFmtId="0" fontId="3" fillId="0" borderId="2">
      <alignment horizontal="center" wrapText="1"/>
    </xf>
    <xf numFmtId="49" fontId="3" fillId="0" borderId="1">
      <alignment horizontal="left"/>
    </xf>
    <xf numFmtId="49" fontId="1" fillId="0" borderId="1"/>
    <xf numFmtId="0" fontId="9" fillId="0" borderId="1">
      <alignment horizontal="center"/>
    </xf>
    <xf numFmtId="0" fontId="9" fillId="0" borderId="11">
      <alignment horizontal="center"/>
    </xf>
    <xf numFmtId="0" fontId="9" fillId="0" borderId="1"/>
    <xf numFmtId="49" fontId="9" fillId="0" borderId="1"/>
    <xf numFmtId="0" fontId="1" fillId="0" borderId="1">
      <alignment horizontal="left"/>
    </xf>
    <xf numFmtId="0" fontId="1" fillId="0" borderId="1">
      <alignment horizontal="center"/>
    </xf>
    <xf numFmtId="0" fontId="7" fillId="0" borderId="1">
      <alignment horizontal="left"/>
    </xf>
    <xf numFmtId="0" fontId="3" fillId="0" borderId="1">
      <alignment horizontal="center"/>
    </xf>
    <xf numFmtId="0" fontId="1" fillId="0" borderId="2"/>
    <xf numFmtId="0" fontId="1" fillId="0" borderId="13">
      <alignment horizontal="left" wrapText="1"/>
    </xf>
    <xf numFmtId="0" fontId="1" fillId="0" borderId="11"/>
    <xf numFmtId="0" fontId="11" fillId="0" borderId="0"/>
    <xf numFmtId="0" fontId="11" fillId="0" borderId="0"/>
    <xf numFmtId="0" fontId="11" fillId="0" borderId="0"/>
    <xf numFmtId="0" fontId="6" fillId="0" borderId="1"/>
    <xf numFmtId="0" fontId="6" fillId="0" borderId="1"/>
    <xf numFmtId="0" fontId="10" fillId="2" borderId="1"/>
    <xf numFmtId="0" fontId="6" fillId="0" borderId="1"/>
    <xf numFmtId="0" fontId="10" fillId="0" borderId="1"/>
    <xf numFmtId="0" fontId="1" fillId="0" borderId="13">
      <alignment horizontal="left"/>
    </xf>
    <xf numFmtId="0" fontId="12" fillId="0" borderId="1"/>
  </cellStyleXfs>
  <cellXfs count="53">
    <xf numFmtId="0" fontId="0" fillId="0" borderId="0" xfId="0"/>
    <xf numFmtId="0" fontId="13" fillId="0" borderId="34" xfId="29" applyNumberFormat="1" applyFont="1" applyBorder="1" applyAlignment="1" applyProtection="1">
      <alignment horizontal="center" vertical="center" wrapText="1"/>
    </xf>
    <xf numFmtId="49" fontId="14" fillId="0" borderId="1" xfId="0" applyNumberFormat="1" applyFont="1" applyFill="1" applyBorder="1"/>
    <xf numFmtId="0" fontId="14" fillId="0" borderId="1" xfId="0" applyFont="1" applyFill="1" applyBorder="1" applyAlignment="1">
      <alignment vertical="center"/>
    </xf>
    <xf numFmtId="0" fontId="15" fillId="0" borderId="1" xfId="0" applyFont="1" applyFill="1" applyBorder="1"/>
    <xf numFmtId="0" fontId="16" fillId="0" borderId="1" xfId="125" applyFont="1" applyFill="1" applyAlignment="1">
      <alignment horizontal="left" wrapText="1"/>
    </xf>
    <xf numFmtId="4" fontId="14" fillId="0" borderId="1" xfId="0" applyNumberFormat="1" applyFont="1" applyFill="1" applyBorder="1"/>
    <xf numFmtId="0" fontId="14" fillId="0" borderId="1" xfId="0" applyFont="1" applyFill="1" applyBorder="1"/>
    <xf numFmtId="0" fontId="16" fillId="0" borderId="35" xfId="0" applyFont="1" applyBorder="1" applyAlignment="1" applyProtection="1">
      <alignment horizontal="center" vertical="center" wrapText="1"/>
      <protection locked="0"/>
    </xf>
    <xf numFmtId="0" fontId="19" fillId="0" borderId="34" xfId="29" applyNumberFormat="1" applyFont="1" applyBorder="1" applyAlignment="1" applyProtection="1">
      <alignment horizontal="center" vertical="center" wrapText="1"/>
    </xf>
    <xf numFmtId="49" fontId="13" fillId="0" borderId="35" xfId="30" applyFont="1" applyBorder="1" applyAlignment="1" applyProtection="1">
      <alignment horizontal="center" vertical="center" wrapText="1"/>
    </xf>
    <xf numFmtId="0" fontId="16" fillId="0" borderId="1" xfId="0" applyFont="1" applyBorder="1" applyAlignment="1" applyProtection="1">
      <alignment horizontal="center"/>
      <protection locked="0"/>
    </xf>
    <xf numFmtId="0" fontId="16" fillId="0" borderId="34" xfId="0" applyFont="1" applyBorder="1" applyAlignment="1" applyProtection="1">
      <alignment horizontal="center"/>
      <protection locked="0"/>
    </xf>
    <xf numFmtId="0" fontId="13" fillId="0" borderId="34" xfId="33" applyNumberFormat="1" applyFont="1" applyBorder="1" applyProtection="1">
      <alignment horizontal="center" vertical="center"/>
    </xf>
    <xf numFmtId="0" fontId="13" fillId="0" borderId="34" xfId="34" applyNumberFormat="1" applyFont="1" applyBorder="1" applyProtection="1">
      <alignment horizontal="center" vertical="center"/>
    </xf>
    <xf numFmtId="49" fontId="13" fillId="0" borderId="34" xfId="35" applyFont="1" applyBorder="1" applyProtection="1">
      <alignment horizontal="center" vertical="center"/>
    </xf>
    <xf numFmtId="0" fontId="16" fillId="0" borderId="1" xfId="0" applyFont="1" applyBorder="1" applyProtection="1">
      <protection locked="0"/>
    </xf>
    <xf numFmtId="49" fontId="20" fillId="0" borderId="34" xfId="0" applyNumberFormat="1" applyFont="1" applyFill="1" applyBorder="1" applyAlignment="1" applyProtection="1">
      <alignment horizontal="center" vertical="center"/>
      <protection locked="0"/>
    </xf>
    <xf numFmtId="0" fontId="21" fillId="0" borderId="34" xfId="36" applyNumberFormat="1" applyFont="1" applyFill="1" applyBorder="1" applyAlignment="1" applyProtection="1">
      <alignment vertical="center" wrapText="1"/>
    </xf>
    <xf numFmtId="49" fontId="21" fillId="0" borderId="34" xfId="38" applyFont="1" applyFill="1" applyBorder="1" applyAlignment="1" applyProtection="1">
      <alignment horizontal="center" vertical="center"/>
    </xf>
    <xf numFmtId="4" fontId="21" fillId="0" borderId="34" xfId="32" applyNumberFormat="1" applyFont="1" applyFill="1" applyBorder="1" applyAlignment="1" applyProtection="1">
      <alignment vertical="center"/>
    </xf>
    <xf numFmtId="0" fontId="16" fillId="0" borderId="0" xfId="0" applyFont="1" applyFill="1" applyProtection="1">
      <protection locked="0"/>
    </xf>
    <xf numFmtId="0" fontId="21" fillId="0" borderId="34" xfId="40" applyNumberFormat="1" applyFont="1" applyFill="1" applyBorder="1" applyAlignment="1" applyProtection="1">
      <alignment vertical="center" wrapText="1"/>
    </xf>
    <xf numFmtId="49" fontId="21" fillId="0" borderId="34" xfId="42" applyFont="1" applyFill="1" applyBorder="1" applyAlignment="1" applyProtection="1">
      <alignment horizontal="center" vertical="center"/>
    </xf>
    <xf numFmtId="0" fontId="21" fillId="0" borderId="34" xfId="44" applyNumberFormat="1" applyFont="1" applyFill="1" applyBorder="1" applyAlignment="1" applyProtection="1">
      <alignment vertical="center" wrapText="1"/>
    </xf>
    <xf numFmtId="49" fontId="21" fillId="0" borderId="34" xfId="46" applyFont="1" applyFill="1" applyBorder="1" applyAlignment="1" applyProtection="1">
      <alignment horizontal="center" vertical="center"/>
    </xf>
    <xf numFmtId="4" fontId="21" fillId="0" borderId="34" xfId="47" applyFont="1" applyFill="1" applyBorder="1" applyAlignment="1" applyProtection="1">
      <alignment horizontal="right" vertical="center" shrinkToFit="1"/>
    </xf>
    <xf numFmtId="0" fontId="20" fillId="0" borderId="34" xfId="0" applyFont="1" applyFill="1" applyBorder="1" applyAlignment="1">
      <alignment horizontal="justify" vertical="center" wrapText="1"/>
    </xf>
    <xf numFmtId="0" fontId="20" fillId="0" borderId="34" xfId="0" applyFont="1" applyFill="1" applyBorder="1" applyAlignment="1">
      <alignment vertical="center" wrapText="1"/>
    </xf>
    <xf numFmtId="0" fontId="22" fillId="0" borderId="34" xfId="0" applyNumberFormat="1" applyFont="1" applyFill="1" applyBorder="1" applyAlignment="1">
      <alignment vertical="center" wrapText="1"/>
    </xf>
    <xf numFmtId="0" fontId="16" fillId="0" borderId="1" xfId="0" applyFont="1" applyFill="1" applyBorder="1" applyProtection="1">
      <protection locked="0"/>
    </xf>
    <xf numFmtId="0" fontId="20" fillId="0" borderId="1" xfId="0" applyFont="1" applyFill="1" applyBorder="1" applyProtection="1">
      <protection locked="0"/>
    </xf>
    <xf numFmtId="0" fontId="20" fillId="0" borderId="34" xfId="0" applyFont="1" applyFill="1" applyBorder="1" applyAlignment="1">
      <alignment vertical="center"/>
    </xf>
    <xf numFmtId="4" fontId="21" fillId="0" borderId="34" xfId="14" applyNumberFormat="1" applyFont="1" applyFill="1" applyBorder="1" applyAlignment="1" applyProtection="1">
      <alignment vertical="center"/>
    </xf>
    <xf numFmtId="0" fontId="20" fillId="0" borderId="0" xfId="0" applyFont="1" applyFill="1" applyProtection="1">
      <protection locked="0"/>
    </xf>
    <xf numFmtId="0" fontId="20" fillId="0" borderId="34" xfId="0" applyFont="1" applyFill="1" applyBorder="1" applyAlignment="1" applyProtection="1">
      <alignment vertical="center" wrapText="1"/>
      <protection locked="0"/>
    </xf>
    <xf numFmtId="4" fontId="20" fillId="0" borderId="34" xfId="0" applyNumberFormat="1" applyFont="1" applyFill="1" applyBorder="1" applyAlignment="1" applyProtection="1">
      <alignment vertical="center"/>
      <protection locked="0"/>
    </xf>
    <xf numFmtId="49" fontId="16" fillId="0" borderId="0" xfId="0" applyNumberFormat="1" applyFont="1" applyFill="1" applyProtection="1">
      <protection locked="0"/>
    </xf>
    <xf numFmtId="0" fontId="16" fillId="0" borderId="0" xfId="0" applyFont="1" applyFill="1" applyAlignment="1" applyProtection="1">
      <protection locked="0"/>
    </xf>
    <xf numFmtId="4" fontId="23" fillId="0" borderId="0" xfId="0" applyNumberFormat="1" applyFont="1" applyFill="1" applyProtection="1">
      <protection locked="0"/>
    </xf>
    <xf numFmtId="4" fontId="16" fillId="0" borderId="0" xfId="0" applyNumberFormat="1" applyFont="1" applyFill="1" applyProtection="1">
      <protection locked="0"/>
    </xf>
    <xf numFmtId="0" fontId="16" fillId="0" borderId="0" xfId="0" applyFont="1" applyFill="1" applyAlignment="1" applyProtection="1">
      <alignment wrapText="1"/>
      <protection locked="0"/>
    </xf>
    <xf numFmtId="0" fontId="23" fillId="0" borderId="0" xfId="0" applyFont="1" applyFill="1" applyProtection="1">
      <protection locked="0"/>
    </xf>
    <xf numFmtId="4" fontId="21" fillId="0" borderId="34" xfId="32" applyNumberFormat="1" applyFont="1" applyFill="1" applyBorder="1" applyAlignment="1" applyProtection="1">
      <alignment horizontal="right" vertical="center"/>
    </xf>
    <xf numFmtId="0" fontId="14" fillId="0" borderId="1" xfId="0" applyFont="1" applyFill="1" applyBorder="1" applyAlignment="1">
      <alignment horizontal="center" vertical="center"/>
    </xf>
    <xf numFmtId="0" fontId="16" fillId="0" borderId="34" xfId="0" applyFont="1" applyBorder="1" applyAlignment="1" applyProtection="1">
      <alignment horizontal="center" vertical="center"/>
      <protection locked="0"/>
    </xf>
    <xf numFmtId="166" fontId="20" fillId="0" borderId="34" xfId="0" applyNumberFormat="1" applyFont="1" applyFill="1" applyBorder="1" applyAlignment="1" applyProtection="1">
      <alignment horizontal="center" vertical="center"/>
      <protection locked="0"/>
    </xf>
    <xf numFmtId="0" fontId="16" fillId="0" borderId="34" xfId="0" applyFont="1" applyFill="1" applyBorder="1" applyAlignment="1" applyProtection="1">
      <alignment horizontal="center" vertical="center"/>
      <protection locked="0"/>
    </xf>
    <xf numFmtId="0" fontId="16" fillId="0" borderId="0" xfId="0" applyFont="1" applyFill="1" applyAlignment="1" applyProtection="1">
      <alignment horizontal="center" vertical="center"/>
      <protection locked="0"/>
    </xf>
    <xf numFmtId="0" fontId="17" fillId="0" borderId="1" xfId="0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center" vertical="center" wrapText="1"/>
    </xf>
    <xf numFmtId="0" fontId="16" fillId="0" borderId="1" xfId="125" applyFont="1" applyFill="1" applyAlignment="1">
      <alignment horizontal="right" wrapText="1"/>
    </xf>
    <xf numFmtId="0" fontId="0" fillId="0" borderId="0" xfId="0" applyAlignment="1">
      <alignment horizontal="right"/>
    </xf>
  </cellXfs>
  <cellStyles count="126">
    <cellStyle name="br" xfId="118"/>
    <cellStyle name="col" xfId="117"/>
    <cellStyle name="st123" xfId="114"/>
    <cellStyle name="style0" xfId="119"/>
    <cellStyle name="td" xfId="120"/>
    <cellStyle name="tr" xfId="116"/>
    <cellStyle name="xl100" xfId="93"/>
    <cellStyle name="xl101" xfId="74"/>
    <cellStyle name="xl102" xfId="78"/>
    <cellStyle name="xl103" xfId="83"/>
    <cellStyle name="xl104" xfId="86"/>
    <cellStyle name="xl105" xfId="75"/>
    <cellStyle name="xl106" xfId="79"/>
    <cellStyle name="xl107" xfId="84"/>
    <cellStyle name="xl108" xfId="87"/>
    <cellStyle name="xl109" xfId="80"/>
    <cellStyle name="xl110" xfId="88"/>
    <cellStyle name="xl111" xfId="91"/>
    <cellStyle name="xl112" xfId="76"/>
    <cellStyle name="xl113" xfId="81"/>
    <cellStyle name="xl114" xfId="82"/>
    <cellStyle name="xl115" xfId="89"/>
    <cellStyle name="xl116" xfId="92"/>
    <cellStyle name="xl117" xfId="94"/>
    <cellStyle name="xl118" xfId="95"/>
    <cellStyle name="xl119" xfId="96"/>
    <cellStyle name="xl120" xfId="97"/>
    <cellStyle name="xl121" xfId="98"/>
    <cellStyle name="xl122" xfId="105"/>
    <cellStyle name="xl123" xfId="109"/>
    <cellStyle name="xl124" xfId="103"/>
    <cellStyle name="xl125" xfId="113"/>
    <cellStyle name="xl126" xfId="115"/>
    <cellStyle name="xl127" xfId="99"/>
    <cellStyle name="xl128" xfId="110"/>
    <cellStyle name="xl129" xfId="112"/>
    <cellStyle name="xl130" xfId="102"/>
    <cellStyle name="xl131" xfId="106"/>
    <cellStyle name="xl132" xfId="111"/>
    <cellStyle name="xl133" xfId="100"/>
    <cellStyle name="xl134" xfId="107"/>
    <cellStyle name="xl135" xfId="104"/>
    <cellStyle name="xl136" xfId="101"/>
    <cellStyle name="xl137" xfId="108"/>
    <cellStyle name="xl138" xfId="124"/>
    <cellStyle name="xl21" xfId="121"/>
    <cellStyle name="xl22" xfId="1"/>
    <cellStyle name="xl23" xfId="5"/>
    <cellStyle name="xl24" xfId="10"/>
    <cellStyle name="xl25" xfId="16"/>
    <cellStyle name="xl26" xfId="29"/>
    <cellStyle name="xl27" xfId="33"/>
    <cellStyle name="xl28" xfId="36"/>
    <cellStyle name="xl29" xfId="40"/>
    <cellStyle name="xl30" xfId="44"/>
    <cellStyle name="xl31" xfId="14"/>
    <cellStyle name="xl32" xfId="122"/>
    <cellStyle name="xl33" xfId="24"/>
    <cellStyle name="xl34" xfId="34"/>
    <cellStyle name="xl35" xfId="37"/>
    <cellStyle name="xl36" xfId="41"/>
    <cellStyle name="xl37" xfId="45"/>
    <cellStyle name="xl38" xfId="123"/>
    <cellStyle name="xl39" xfId="6"/>
    <cellStyle name="xl40" xfId="38"/>
    <cellStyle name="xl41" xfId="42"/>
    <cellStyle name="xl42" xfId="46"/>
    <cellStyle name="xl43" xfId="17"/>
    <cellStyle name="xl44" xfId="20"/>
    <cellStyle name="xl45" xfId="22"/>
    <cellStyle name="xl46" xfId="25"/>
    <cellStyle name="xl47" xfId="30"/>
    <cellStyle name="xl48" xfId="35"/>
    <cellStyle name="xl49" xfId="39"/>
    <cellStyle name="xl50" xfId="43"/>
    <cellStyle name="xl51" xfId="47"/>
    <cellStyle name="xl52" xfId="2"/>
    <cellStyle name="xl53" xfId="7"/>
    <cellStyle name="xl54" xfId="11"/>
    <cellStyle name="xl55" xfId="18"/>
    <cellStyle name="xl56" xfId="23"/>
    <cellStyle name="xl57" xfId="26"/>
    <cellStyle name="xl58" xfId="3"/>
    <cellStyle name="xl59" xfId="8"/>
    <cellStyle name="xl60" xfId="12"/>
    <cellStyle name="xl61" xfId="15"/>
    <cellStyle name="xl62" xfId="19"/>
    <cellStyle name="xl63" xfId="21"/>
    <cellStyle name="xl64" xfId="27"/>
    <cellStyle name="xl65" xfId="28"/>
    <cellStyle name="xl66" xfId="4"/>
    <cellStyle name="xl67" xfId="9"/>
    <cellStyle name="xl68" xfId="13"/>
    <cellStyle name="xl69" xfId="31"/>
    <cellStyle name="xl70" xfId="32"/>
    <cellStyle name="xl71" xfId="59"/>
    <cellStyle name="xl72" xfId="65"/>
    <cellStyle name="xl73" xfId="71"/>
    <cellStyle name="xl74" xfId="53"/>
    <cellStyle name="xl75" xfId="56"/>
    <cellStyle name="xl76" xfId="60"/>
    <cellStyle name="xl77" xfId="66"/>
    <cellStyle name="xl78" xfId="72"/>
    <cellStyle name="xl79" xfId="50"/>
    <cellStyle name="xl80" xfId="61"/>
    <cellStyle name="xl81" xfId="67"/>
    <cellStyle name="xl82" xfId="51"/>
    <cellStyle name="xl83" xfId="57"/>
    <cellStyle name="xl84" xfId="62"/>
    <cellStyle name="xl85" xfId="68"/>
    <cellStyle name="xl86" xfId="48"/>
    <cellStyle name="xl87" xfId="54"/>
    <cellStyle name="xl88" xfId="58"/>
    <cellStyle name="xl89" xfId="63"/>
    <cellStyle name="xl90" xfId="69"/>
    <cellStyle name="xl91" xfId="49"/>
    <cellStyle name="xl92" xfId="52"/>
    <cellStyle name="xl93" xfId="55"/>
    <cellStyle name="xl94" xfId="64"/>
    <cellStyle name="xl95" xfId="70"/>
    <cellStyle name="xl96" xfId="73"/>
    <cellStyle name="xl97" xfId="77"/>
    <cellStyle name="xl98" xfId="85"/>
    <cellStyle name="xl99" xfId="90"/>
    <cellStyle name="Обычный" xfId="0" builtinId="0"/>
    <cellStyle name="Обычный_Доходы" xfId="125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54"/>
  <sheetViews>
    <sheetView tabSelected="1" zoomScale="80" zoomScaleNormal="80" workbookViewId="0">
      <pane xSplit="3" ySplit="3" topLeftCell="D119" activePane="bottomRight" state="frozen"/>
      <selection activeCell="B1" sqref="B1"/>
      <selection pane="topRight" activeCell="D1" sqref="D1"/>
      <selection pane="bottomLeft" activeCell="B4" sqref="B4"/>
      <selection pane="bottomRight" activeCell="E1" sqref="E1:F1"/>
    </sheetView>
  </sheetViews>
  <sheetFormatPr defaultColWidth="8.85546875" defaultRowHeight="14.25"/>
  <cols>
    <col min="1" max="1" width="7.85546875" style="37" customWidth="1"/>
    <col min="2" max="2" width="92.85546875" style="38" customWidth="1"/>
    <col min="3" max="3" width="25" style="42" customWidth="1"/>
    <col min="4" max="4" width="17.5703125" style="21" customWidth="1"/>
    <col min="5" max="5" width="21.28515625" style="40" customWidth="1"/>
    <col min="6" max="6" width="9.140625" style="48" customWidth="1"/>
    <col min="7" max="16384" width="8.85546875" style="21"/>
  </cols>
  <sheetData>
    <row r="1" spans="1:6" s="7" customFormat="1" ht="52.9" customHeight="1">
      <c r="A1" s="2"/>
      <c r="B1" s="3"/>
      <c r="C1" s="4"/>
      <c r="D1" s="5"/>
      <c r="E1" s="51" t="s">
        <v>284</v>
      </c>
      <c r="F1" s="52"/>
    </row>
    <row r="2" spans="1:6" s="7" customFormat="1" ht="24" customHeight="1">
      <c r="A2" s="49" t="s">
        <v>150</v>
      </c>
      <c r="B2" s="49"/>
      <c r="C2" s="50"/>
      <c r="D2" s="50"/>
      <c r="E2" s="6"/>
      <c r="F2" s="44"/>
    </row>
    <row r="3" spans="1:6" s="11" customFormat="1" ht="66.75" customHeight="1">
      <c r="A3" s="8" t="s">
        <v>110</v>
      </c>
      <c r="B3" s="1" t="s">
        <v>0</v>
      </c>
      <c r="C3" s="9" t="s">
        <v>1</v>
      </c>
      <c r="D3" s="10" t="s">
        <v>120</v>
      </c>
      <c r="E3" s="10" t="s">
        <v>275</v>
      </c>
      <c r="F3" s="8" t="s">
        <v>283</v>
      </c>
    </row>
    <row r="4" spans="1:6" s="16" customFormat="1" ht="14.25" customHeight="1">
      <c r="A4" s="12">
        <v>1</v>
      </c>
      <c r="B4" s="13">
        <v>2</v>
      </c>
      <c r="C4" s="14">
        <v>3</v>
      </c>
      <c r="D4" s="15" t="s">
        <v>273</v>
      </c>
      <c r="E4" s="15" t="s">
        <v>274</v>
      </c>
      <c r="F4" s="45">
        <v>6</v>
      </c>
    </row>
    <row r="5" spans="1:6" ht="17.25" customHeight="1">
      <c r="A5" s="17">
        <v>1</v>
      </c>
      <c r="B5" s="18" t="s">
        <v>2</v>
      </c>
      <c r="C5" s="19" t="s">
        <v>3</v>
      </c>
      <c r="D5" s="20">
        <f>D7+D62</f>
        <v>4420479023.0299997</v>
      </c>
      <c r="E5" s="20">
        <f>E7+E62</f>
        <v>4374239968.8099995</v>
      </c>
      <c r="F5" s="46">
        <f>E5/D5*100</f>
        <v>98.953980915210721</v>
      </c>
    </row>
    <row r="6" spans="1:6" ht="15" customHeight="1">
      <c r="A6" s="17">
        <v>2</v>
      </c>
      <c r="B6" s="22" t="s">
        <v>4</v>
      </c>
      <c r="C6" s="23"/>
      <c r="D6" s="20"/>
      <c r="E6" s="20"/>
      <c r="F6" s="47"/>
    </row>
    <row r="7" spans="1:6" ht="15">
      <c r="A7" s="17">
        <v>3</v>
      </c>
      <c r="B7" s="24" t="s">
        <v>112</v>
      </c>
      <c r="C7" s="25" t="s">
        <v>5</v>
      </c>
      <c r="D7" s="20">
        <f>D8+D10+D17+D21+D24+D27+D28+D39+D41+D44+D47+D61</f>
        <v>1379507395.71</v>
      </c>
      <c r="E7" s="20">
        <f>E8+E10+E17+E21+E24+E27+E28+E39+E41+E44+E47+E61</f>
        <v>1337337043.5899999</v>
      </c>
      <c r="F7" s="46">
        <f t="shared" ref="F7:F70" si="0">E7/D7*100</f>
        <v>96.943086187784004</v>
      </c>
    </row>
    <row r="8" spans="1:6" ht="15">
      <c r="A8" s="17">
        <v>4</v>
      </c>
      <c r="B8" s="24" t="s">
        <v>113</v>
      </c>
      <c r="C8" s="25" t="s">
        <v>6</v>
      </c>
      <c r="D8" s="20">
        <f>D9</f>
        <v>1074447145.3199999</v>
      </c>
      <c r="E8" s="20">
        <f>E9</f>
        <v>1061024313.46</v>
      </c>
      <c r="F8" s="46">
        <f t="shared" si="0"/>
        <v>98.750721995170622</v>
      </c>
    </row>
    <row r="9" spans="1:6" ht="17.45" customHeight="1">
      <c r="A9" s="17">
        <v>5</v>
      </c>
      <c r="B9" s="24" t="s">
        <v>114</v>
      </c>
      <c r="C9" s="25" t="s">
        <v>7</v>
      </c>
      <c r="D9" s="20">
        <v>1074447145.3199999</v>
      </c>
      <c r="E9" s="20">
        <v>1061024313.46</v>
      </c>
      <c r="F9" s="46">
        <f t="shared" si="0"/>
        <v>98.750721995170622</v>
      </c>
    </row>
    <row r="10" spans="1:6" ht="35.450000000000003" customHeight="1">
      <c r="A10" s="17">
        <v>6</v>
      </c>
      <c r="B10" s="24" t="s">
        <v>111</v>
      </c>
      <c r="C10" s="25" t="s">
        <v>8</v>
      </c>
      <c r="D10" s="20">
        <f>D11</f>
        <v>20477898.41</v>
      </c>
      <c r="E10" s="20">
        <f>E11</f>
        <v>20458331.5</v>
      </c>
      <c r="F10" s="46">
        <f t="shared" si="0"/>
        <v>99.904448642100675</v>
      </c>
    </row>
    <row r="11" spans="1:6" ht="32.25" customHeight="1">
      <c r="A11" s="17">
        <v>7</v>
      </c>
      <c r="B11" s="24" t="s">
        <v>9</v>
      </c>
      <c r="C11" s="25" t="s">
        <v>10</v>
      </c>
      <c r="D11" s="26">
        <f>D12+D13+D14+D15+D16</f>
        <v>20477898.41</v>
      </c>
      <c r="E11" s="26">
        <f>E12+E13+E14+E15+E16</f>
        <v>20458331.5</v>
      </c>
      <c r="F11" s="46">
        <f t="shared" si="0"/>
        <v>99.904448642100675</v>
      </c>
    </row>
    <row r="12" spans="1:6" ht="15">
      <c r="A12" s="17" t="s">
        <v>246</v>
      </c>
      <c r="B12" s="24" t="s">
        <v>241</v>
      </c>
      <c r="C12" s="25" t="s">
        <v>242</v>
      </c>
      <c r="D12" s="26">
        <v>154665</v>
      </c>
      <c r="E12" s="26">
        <v>219870</v>
      </c>
      <c r="F12" s="46">
        <f t="shared" si="0"/>
        <v>142.15885947046843</v>
      </c>
    </row>
    <row r="13" spans="1:6" ht="75">
      <c r="A13" s="17">
        <v>8</v>
      </c>
      <c r="B13" s="24" t="s">
        <v>227</v>
      </c>
      <c r="C13" s="25" t="s">
        <v>228</v>
      </c>
      <c r="D13" s="20">
        <v>9282739.9700000007</v>
      </c>
      <c r="E13" s="20">
        <v>9212206.7799999993</v>
      </c>
      <c r="F13" s="46">
        <f t="shared" si="0"/>
        <v>99.240168417644455</v>
      </c>
    </row>
    <row r="14" spans="1:6" ht="105">
      <c r="A14" s="17">
        <v>9</v>
      </c>
      <c r="B14" s="24" t="s">
        <v>232</v>
      </c>
      <c r="C14" s="25" t="s">
        <v>229</v>
      </c>
      <c r="D14" s="20">
        <v>50172.19</v>
      </c>
      <c r="E14" s="20">
        <v>67712.149999999994</v>
      </c>
      <c r="F14" s="46">
        <f t="shared" si="0"/>
        <v>134.95952638304206</v>
      </c>
    </row>
    <row r="15" spans="1:6" ht="90">
      <c r="A15" s="17">
        <v>10</v>
      </c>
      <c r="B15" s="24" t="s">
        <v>233</v>
      </c>
      <c r="C15" s="25" t="s">
        <v>230</v>
      </c>
      <c r="D15" s="20">
        <v>12434280</v>
      </c>
      <c r="E15" s="20">
        <v>12307539.609999999</v>
      </c>
      <c r="F15" s="46">
        <f t="shared" si="0"/>
        <v>98.980717902443885</v>
      </c>
    </row>
    <row r="16" spans="1:6" ht="75">
      <c r="A16" s="17">
        <v>11</v>
      </c>
      <c r="B16" s="27" t="s">
        <v>234</v>
      </c>
      <c r="C16" s="25" t="s">
        <v>231</v>
      </c>
      <c r="D16" s="20">
        <v>-1443958.75</v>
      </c>
      <c r="E16" s="20">
        <v>-1348997.04</v>
      </c>
      <c r="F16" s="46">
        <f t="shared" si="0"/>
        <v>93.42351642662922</v>
      </c>
    </row>
    <row r="17" spans="1:6" ht="15">
      <c r="A17" s="17">
        <v>12</v>
      </c>
      <c r="B17" s="24" t="s">
        <v>11</v>
      </c>
      <c r="C17" s="25" t="s">
        <v>12</v>
      </c>
      <c r="D17" s="20">
        <f>D18+D19+D20</f>
        <v>81667600</v>
      </c>
      <c r="E17" s="20">
        <f>E18+E19+E20</f>
        <v>76103712</v>
      </c>
      <c r="F17" s="46">
        <f t="shared" si="0"/>
        <v>93.18715377946701</v>
      </c>
    </row>
    <row r="18" spans="1:6" ht="15">
      <c r="A18" s="17">
        <v>13</v>
      </c>
      <c r="B18" s="24" t="s">
        <v>13</v>
      </c>
      <c r="C18" s="25" t="s">
        <v>14</v>
      </c>
      <c r="D18" s="20">
        <v>44136200</v>
      </c>
      <c r="E18" s="20">
        <v>40466614.509999998</v>
      </c>
      <c r="F18" s="46">
        <f t="shared" si="0"/>
        <v>91.6857693004835</v>
      </c>
    </row>
    <row r="19" spans="1:6" ht="15">
      <c r="A19" s="17">
        <v>14</v>
      </c>
      <c r="B19" s="24" t="s">
        <v>15</v>
      </c>
      <c r="C19" s="25" t="s">
        <v>16</v>
      </c>
      <c r="D19" s="20">
        <v>28300000</v>
      </c>
      <c r="E19" s="20">
        <v>26672765.559999999</v>
      </c>
      <c r="F19" s="46">
        <f t="shared" si="0"/>
        <v>94.250054982332159</v>
      </c>
    </row>
    <row r="20" spans="1:6" ht="15">
      <c r="A20" s="17">
        <v>15</v>
      </c>
      <c r="B20" s="24" t="s">
        <v>17</v>
      </c>
      <c r="C20" s="25" t="s">
        <v>18</v>
      </c>
      <c r="D20" s="20">
        <v>9231400</v>
      </c>
      <c r="E20" s="20">
        <v>8964331.9299999997</v>
      </c>
      <c r="F20" s="46">
        <f t="shared" si="0"/>
        <v>97.106960266048475</v>
      </c>
    </row>
    <row r="21" spans="1:6" ht="15">
      <c r="A21" s="17">
        <v>16</v>
      </c>
      <c r="B21" s="24" t="s">
        <v>19</v>
      </c>
      <c r="C21" s="25" t="s">
        <v>20</v>
      </c>
      <c r="D21" s="20">
        <f>D22+D23</f>
        <v>49810000</v>
      </c>
      <c r="E21" s="20">
        <f>E22+E23</f>
        <v>51291574.079999998</v>
      </c>
      <c r="F21" s="46">
        <f t="shared" si="0"/>
        <v>102.9744510740815</v>
      </c>
    </row>
    <row r="22" spans="1:6" ht="15">
      <c r="A22" s="17">
        <v>17</v>
      </c>
      <c r="B22" s="24" t="s">
        <v>21</v>
      </c>
      <c r="C22" s="25" t="s">
        <v>22</v>
      </c>
      <c r="D22" s="20">
        <v>37670000</v>
      </c>
      <c r="E22" s="20">
        <v>37931226.609999999</v>
      </c>
      <c r="F22" s="46">
        <f t="shared" si="0"/>
        <v>100.69346060525616</v>
      </c>
    </row>
    <row r="23" spans="1:6" ht="15">
      <c r="A23" s="17">
        <v>18</v>
      </c>
      <c r="B23" s="24" t="s">
        <v>23</v>
      </c>
      <c r="C23" s="25" t="s">
        <v>24</v>
      </c>
      <c r="D23" s="20">
        <v>12140000</v>
      </c>
      <c r="E23" s="20">
        <v>13360347.470000001</v>
      </c>
      <c r="F23" s="46">
        <f t="shared" si="0"/>
        <v>110.0522855848435</v>
      </c>
    </row>
    <row r="24" spans="1:6" ht="15">
      <c r="A24" s="17">
        <v>19</v>
      </c>
      <c r="B24" s="24" t="s">
        <v>25</v>
      </c>
      <c r="C24" s="25" t="s">
        <v>26</v>
      </c>
      <c r="D24" s="20">
        <f>D25+D26</f>
        <v>11000000</v>
      </c>
      <c r="E24" s="20">
        <f>E25+E26</f>
        <v>15012636.119999999</v>
      </c>
      <c r="F24" s="46">
        <f t="shared" si="0"/>
        <v>136.47851018181819</v>
      </c>
    </row>
    <row r="25" spans="1:6" ht="30">
      <c r="A25" s="17">
        <v>20</v>
      </c>
      <c r="B25" s="24" t="s">
        <v>27</v>
      </c>
      <c r="C25" s="25" t="s">
        <v>28</v>
      </c>
      <c r="D25" s="20">
        <v>10855200</v>
      </c>
      <c r="E25" s="20">
        <v>14956036.119999999</v>
      </c>
      <c r="F25" s="46">
        <f t="shared" si="0"/>
        <v>137.77761920554204</v>
      </c>
    </row>
    <row r="26" spans="1:6" ht="30">
      <c r="A26" s="17">
        <v>21</v>
      </c>
      <c r="B26" s="24" t="s">
        <v>29</v>
      </c>
      <c r="C26" s="25" t="s">
        <v>30</v>
      </c>
      <c r="D26" s="20">
        <v>144800</v>
      </c>
      <c r="E26" s="20">
        <v>56600</v>
      </c>
      <c r="F26" s="46">
        <f t="shared" si="0"/>
        <v>39.088397790055247</v>
      </c>
    </row>
    <row r="27" spans="1:6" ht="30">
      <c r="A27" s="17" t="s">
        <v>276</v>
      </c>
      <c r="B27" s="24" t="s">
        <v>277</v>
      </c>
      <c r="C27" s="25" t="s">
        <v>278</v>
      </c>
      <c r="D27" s="20">
        <v>0</v>
      </c>
      <c r="E27" s="20">
        <v>0.21</v>
      </c>
      <c r="F27" s="46" t="s">
        <v>282</v>
      </c>
    </row>
    <row r="28" spans="1:6" ht="30">
      <c r="A28" s="17">
        <v>22</v>
      </c>
      <c r="B28" s="24" t="s">
        <v>31</v>
      </c>
      <c r="C28" s="25" t="s">
        <v>32</v>
      </c>
      <c r="D28" s="20">
        <f>D29+D30+D36+D37+D38</f>
        <v>87383042.879999995</v>
      </c>
      <c r="E28" s="20">
        <f>E29+E30+E36+E37+E38</f>
        <v>73717983.039999992</v>
      </c>
      <c r="F28" s="46">
        <f t="shared" si="0"/>
        <v>84.361886025454908</v>
      </c>
    </row>
    <row r="29" spans="1:6" ht="60">
      <c r="A29" s="17">
        <v>23</v>
      </c>
      <c r="B29" s="24" t="s">
        <v>33</v>
      </c>
      <c r="C29" s="25" t="s">
        <v>34</v>
      </c>
      <c r="D29" s="20">
        <f>6411000-1381852</f>
        <v>5029148</v>
      </c>
      <c r="E29" s="20">
        <f>6411000-1381852</f>
        <v>5029148</v>
      </c>
      <c r="F29" s="46">
        <f t="shared" si="0"/>
        <v>100</v>
      </c>
    </row>
    <row r="30" spans="1:6" ht="60">
      <c r="A30" s="17">
        <v>24</v>
      </c>
      <c r="B30" s="24" t="s">
        <v>35</v>
      </c>
      <c r="C30" s="25" t="s">
        <v>36</v>
      </c>
      <c r="D30" s="20">
        <f>D31+D32+D33+D34+D35</f>
        <v>53994112.880000003</v>
      </c>
      <c r="E30" s="20">
        <f>E31+E32+E33+E34+E35</f>
        <v>45603533.209999993</v>
      </c>
      <c r="F30" s="46">
        <f t="shared" si="0"/>
        <v>84.460195338984875</v>
      </c>
    </row>
    <row r="31" spans="1:6" ht="45">
      <c r="A31" s="17">
        <v>25</v>
      </c>
      <c r="B31" s="24" t="s">
        <v>37</v>
      </c>
      <c r="C31" s="25" t="s">
        <v>38</v>
      </c>
      <c r="D31" s="20">
        <v>34982600</v>
      </c>
      <c r="E31" s="20">
        <v>26868150.399999999</v>
      </c>
      <c r="F31" s="46">
        <f t="shared" si="0"/>
        <v>76.804326722427717</v>
      </c>
    </row>
    <row r="32" spans="1:6" ht="60">
      <c r="A32" s="17">
        <v>26</v>
      </c>
      <c r="B32" s="24" t="s">
        <v>39</v>
      </c>
      <c r="C32" s="25" t="s">
        <v>40</v>
      </c>
      <c r="D32" s="20">
        <v>9811600</v>
      </c>
      <c r="E32" s="20">
        <v>10361706.15</v>
      </c>
      <c r="F32" s="46">
        <f t="shared" si="0"/>
        <v>105.60669156916302</v>
      </c>
    </row>
    <row r="33" spans="1:6" ht="60">
      <c r="A33" s="17">
        <v>27</v>
      </c>
      <c r="B33" s="24" t="s">
        <v>41</v>
      </c>
      <c r="C33" s="25" t="s">
        <v>42</v>
      </c>
      <c r="D33" s="20">
        <v>122000</v>
      </c>
      <c r="E33" s="20">
        <v>54886.63</v>
      </c>
      <c r="F33" s="46">
        <f t="shared" si="0"/>
        <v>44.989040983606557</v>
      </c>
    </row>
    <row r="34" spans="1:6" ht="30">
      <c r="A34" s="17">
        <v>28</v>
      </c>
      <c r="B34" s="24" t="s">
        <v>43</v>
      </c>
      <c r="C34" s="25" t="s">
        <v>44</v>
      </c>
      <c r="D34" s="20">
        <f>30766100-21804500</f>
        <v>8961600</v>
      </c>
      <c r="E34" s="20">
        <v>8189047.5899999999</v>
      </c>
      <c r="F34" s="46">
        <f t="shared" si="0"/>
        <v>91.379302691483673</v>
      </c>
    </row>
    <row r="35" spans="1:6" ht="45">
      <c r="A35" s="17" t="s">
        <v>245</v>
      </c>
      <c r="B35" s="24" t="s">
        <v>244</v>
      </c>
      <c r="C35" s="25" t="s">
        <v>243</v>
      </c>
      <c r="D35" s="20">
        <v>116312.88</v>
      </c>
      <c r="E35" s="20">
        <v>129742.44</v>
      </c>
      <c r="F35" s="46">
        <f t="shared" si="0"/>
        <v>111.54606437395411</v>
      </c>
    </row>
    <row r="36" spans="1:6" ht="15">
      <c r="A36" s="17">
        <v>29</v>
      </c>
      <c r="B36" s="24" t="s">
        <v>45</v>
      </c>
      <c r="C36" s="25" t="s">
        <v>46</v>
      </c>
      <c r="D36" s="20">
        <f>3792330+1690795.84</f>
        <v>5483125.8399999999</v>
      </c>
      <c r="E36" s="20">
        <f>3792330+1690795.84+25</f>
        <v>5483150.8399999999</v>
      </c>
      <c r="F36" s="46">
        <f t="shared" si="0"/>
        <v>100.00045594430493</v>
      </c>
    </row>
    <row r="37" spans="1:6" ht="60">
      <c r="A37" s="17">
        <v>30</v>
      </c>
      <c r="B37" s="24" t="s">
        <v>47</v>
      </c>
      <c r="C37" s="25" t="s">
        <v>48</v>
      </c>
      <c r="D37" s="20">
        <v>36100</v>
      </c>
      <c r="E37" s="20">
        <v>0</v>
      </c>
      <c r="F37" s="46">
        <f t="shared" si="0"/>
        <v>0</v>
      </c>
    </row>
    <row r="38" spans="1:6" ht="60">
      <c r="A38" s="17">
        <v>31</v>
      </c>
      <c r="B38" s="24" t="s">
        <v>49</v>
      </c>
      <c r="C38" s="25" t="s">
        <v>50</v>
      </c>
      <c r="D38" s="20">
        <f>1345000+21804500-308943.84</f>
        <v>22840556.16</v>
      </c>
      <c r="E38" s="20">
        <v>17602150.989999998</v>
      </c>
      <c r="F38" s="46">
        <f t="shared" si="0"/>
        <v>77.06533442835395</v>
      </c>
    </row>
    <row r="39" spans="1:6" ht="15">
      <c r="A39" s="17">
        <v>32</v>
      </c>
      <c r="B39" s="24" t="s">
        <v>51</v>
      </c>
      <c r="C39" s="25" t="s">
        <v>52</v>
      </c>
      <c r="D39" s="20">
        <f>D40</f>
        <v>3348000</v>
      </c>
      <c r="E39" s="20">
        <f>E40</f>
        <v>-3823429.54</v>
      </c>
      <c r="F39" s="46">
        <f t="shared" si="0"/>
        <v>-114.20040442054957</v>
      </c>
    </row>
    <row r="40" spans="1:6" ht="15">
      <c r="A40" s="17">
        <v>33</v>
      </c>
      <c r="B40" s="24" t="s">
        <v>53</v>
      </c>
      <c r="C40" s="25" t="s">
        <v>54</v>
      </c>
      <c r="D40" s="20">
        <v>3348000</v>
      </c>
      <c r="E40" s="20">
        <v>-3823429.54</v>
      </c>
      <c r="F40" s="46">
        <f t="shared" si="0"/>
        <v>-114.20040442054957</v>
      </c>
    </row>
    <row r="41" spans="1:6" ht="30">
      <c r="A41" s="17">
        <v>34</v>
      </c>
      <c r="B41" s="24" t="s">
        <v>55</v>
      </c>
      <c r="C41" s="25" t="s">
        <v>56</v>
      </c>
      <c r="D41" s="20">
        <f>D42+D43</f>
        <v>20222073.099999998</v>
      </c>
      <c r="E41" s="20">
        <f>E42+E43</f>
        <v>20024518.809999999</v>
      </c>
      <c r="F41" s="46">
        <f t="shared" si="0"/>
        <v>99.023075977309176</v>
      </c>
    </row>
    <row r="42" spans="1:6" ht="15">
      <c r="A42" s="17">
        <v>35</v>
      </c>
      <c r="B42" s="24" t="s">
        <v>57</v>
      </c>
      <c r="C42" s="25" t="s">
        <v>58</v>
      </c>
      <c r="D42" s="20">
        <v>565000</v>
      </c>
      <c r="E42" s="20">
        <v>721387.41</v>
      </c>
      <c r="F42" s="46">
        <f t="shared" si="0"/>
        <v>127.67918761061946</v>
      </c>
    </row>
    <row r="43" spans="1:6" ht="15">
      <c r="A43" s="17">
        <v>36</v>
      </c>
      <c r="B43" s="24" t="s">
        <v>59</v>
      </c>
      <c r="C43" s="25" t="s">
        <v>60</v>
      </c>
      <c r="D43" s="20">
        <f>19048202.9+608870.2</f>
        <v>19657073.099999998</v>
      </c>
      <c r="E43" s="20">
        <v>19303131.399999999</v>
      </c>
      <c r="F43" s="46">
        <f t="shared" si="0"/>
        <v>98.199418101568753</v>
      </c>
    </row>
    <row r="44" spans="1:6" ht="15">
      <c r="A44" s="17">
        <v>37</v>
      </c>
      <c r="B44" s="24" t="s">
        <v>61</v>
      </c>
      <c r="C44" s="25" t="s">
        <v>62</v>
      </c>
      <c r="D44" s="20">
        <f>D45+D46</f>
        <v>19651436</v>
      </c>
      <c r="E44" s="20">
        <f>E45+E46</f>
        <v>15458256.199999999</v>
      </c>
      <c r="F44" s="46">
        <f t="shared" si="0"/>
        <v>78.662221936351102</v>
      </c>
    </row>
    <row r="45" spans="1:6" ht="15">
      <c r="A45" s="17">
        <v>38</v>
      </c>
      <c r="B45" s="24" t="s">
        <v>63</v>
      </c>
      <c r="C45" s="25" t="s">
        <v>64</v>
      </c>
      <c r="D45" s="20">
        <v>2048000</v>
      </c>
      <c r="E45" s="20">
        <v>694987.93</v>
      </c>
      <c r="F45" s="46">
        <f t="shared" si="0"/>
        <v>33.934957519531253</v>
      </c>
    </row>
    <row r="46" spans="1:6" ht="60">
      <c r="A46" s="17">
        <v>39</v>
      </c>
      <c r="B46" s="24" t="s">
        <v>65</v>
      </c>
      <c r="C46" s="25" t="s">
        <v>66</v>
      </c>
      <c r="D46" s="20">
        <v>17603436</v>
      </c>
      <c r="E46" s="20">
        <v>14763268.27</v>
      </c>
      <c r="F46" s="46">
        <f t="shared" si="0"/>
        <v>83.865833181658402</v>
      </c>
    </row>
    <row r="47" spans="1:6" ht="15">
      <c r="A47" s="17">
        <v>40</v>
      </c>
      <c r="B47" s="24" t="s">
        <v>67</v>
      </c>
      <c r="C47" s="25" t="s">
        <v>68</v>
      </c>
      <c r="D47" s="20">
        <f>D48+D49+D50+D51+D52+D53+D54+D55+D56+D57+D58+D59+D60</f>
        <v>11500200</v>
      </c>
      <c r="E47" s="20">
        <f>E48+E49+E50+E51+E52+E53+E54+E55+E56+E57+E58+E59+E60</f>
        <v>8018535.5199999996</v>
      </c>
      <c r="F47" s="46">
        <f t="shared" si="0"/>
        <v>69.725183214204961</v>
      </c>
    </row>
    <row r="48" spans="1:6" ht="15">
      <c r="A48" s="17">
        <v>41</v>
      </c>
      <c r="B48" s="24" t="s">
        <v>69</v>
      </c>
      <c r="C48" s="25" t="s">
        <v>70</v>
      </c>
      <c r="D48" s="20">
        <v>10000</v>
      </c>
      <c r="E48" s="20">
        <v>46138.36</v>
      </c>
      <c r="F48" s="46">
        <f t="shared" si="0"/>
        <v>461.3836</v>
      </c>
    </row>
    <row r="49" spans="1:6" ht="45">
      <c r="A49" s="17">
        <v>42</v>
      </c>
      <c r="B49" s="24" t="s">
        <v>71</v>
      </c>
      <c r="C49" s="25" t="s">
        <v>72</v>
      </c>
      <c r="D49" s="20">
        <v>50000</v>
      </c>
      <c r="E49" s="20">
        <v>40834.9</v>
      </c>
      <c r="F49" s="46">
        <f t="shared" si="0"/>
        <v>81.669800000000009</v>
      </c>
    </row>
    <row r="50" spans="1:6" ht="45">
      <c r="A50" s="17">
        <v>43</v>
      </c>
      <c r="B50" s="24" t="s">
        <v>73</v>
      </c>
      <c r="C50" s="25" t="s">
        <v>74</v>
      </c>
      <c r="D50" s="20">
        <v>145000</v>
      </c>
      <c r="E50" s="20">
        <v>252758.59</v>
      </c>
      <c r="F50" s="46">
        <f t="shared" si="0"/>
        <v>174.31626896551725</v>
      </c>
    </row>
    <row r="51" spans="1:6" ht="15">
      <c r="A51" s="17">
        <v>44</v>
      </c>
      <c r="B51" s="24" t="s">
        <v>75</v>
      </c>
      <c r="C51" s="25" t="s">
        <v>76</v>
      </c>
      <c r="D51" s="20">
        <v>2300</v>
      </c>
      <c r="E51" s="20">
        <v>0</v>
      </c>
      <c r="F51" s="46">
        <f t="shared" si="0"/>
        <v>0</v>
      </c>
    </row>
    <row r="52" spans="1:6" ht="75">
      <c r="A52" s="17">
        <v>45</v>
      </c>
      <c r="B52" s="24" t="s">
        <v>77</v>
      </c>
      <c r="C52" s="25" t="s">
        <v>78</v>
      </c>
      <c r="D52" s="20">
        <v>45000</v>
      </c>
      <c r="E52" s="20">
        <v>177028.07</v>
      </c>
      <c r="F52" s="46">
        <f t="shared" si="0"/>
        <v>393.39571111111115</v>
      </c>
    </row>
    <row r="53" spans="1:6" ht="45">
      <c r="A53" s="17">
        <v>46</v>
      </c>
      <c r="B53" s="24" t="s">
        <v>79</v>
      </c>
      <c r="C53" s="25" t="s">
        <v>80</v>
      </c>
      <c r="D53" s="20">
        <v>1215000</v>
      </c>
      <c r="E53" s="20">
        <v>680319.9</v>
      </c>
      <c r="F53" s="46">
        <f t="shared" si="0"/>
        <v>55.993407407407418</v>
      </c>
    </row>
    <row r="54" spans="1:6" ht="15">
      <c r="A54" s="17">
        <v>47</v>
      </c>
      <c r="B54" s="24" t="s">
        <v>81</v>
      </c>
      <c r="C54" s="25" t="s">
        <v>82</v>
      </c>
      <c r="D54" s="20">
        <v>300000</v>
      </c>
      <c r="E54" s="20">
        <v>70500</v>
      </c>
      <c r="F54" s="46">
        <f t="shared" si="0"/>
        <v>23.5</v>
      </c>
    </row>
    <row r="55" spans="1:6" ht="30">
      <c r="A55" s="17">
        <v>48</v>
      </c>
      <c r="B55" s="24" t="s">
        <v>83</v>
      </c>
      <c r="C55" s="25" t="s">
        <v>84</v>
      </c>
      <c r="D55" s="20">
        <v>500000</v>
      </c>
      <c r="E55" s="20">
        <v>980835.9</v>
      </c>
      <c r="F55" s="46">
        <f t="shared" si="0"/>
        <v>196.16718</v>
      </c>
    </row>
    <row r="56" spans="1:6" ht="45">
      <c r="A56" s="17">
        <v>49</v>
      </c>
      <c r="B56" s="24" t="s">
        <v>85</v>
      </c>
      <c r="C56" s="25" t="s">
        <v>86</v>
      </c>
      <c r="D56" s="20">
        <v>470000</v>
      </c>
      <c r="E56" s="20">
        <v>121808.55</v>
      </c>
      <c r="F56" s="46">
        <f t="shared" si="0"/>
        <v>25.916712765957445</v>
      </c>
    </row>
    <row r="57" spans="1:6" ht="45">
      <c r="A57" s="17">
        <v>50</v>
      </c>
      <c r="B57" s="24" t="s">
        <v>87</v>
      </c>
      <c r="C57" s="25" t="s">
        <v>88</v>
      </c>
      <c r="D57" s="20">
        <v>1900</v>
      </c>
      <c r="E57" s="20">
        <v>0</v>
      </c>
      <c r="F57" s="46">
        <f t="shared" si="0"/>
        <v>0</v>
      </c>
    </row>
    <row r="58" spans="1:6" ht="45">
      <c r="A58" s="17">
        <v>51</v>
      </c>
      <c r="B58" s="24" t="s">
        <v>149</v>
      </c>
      <c r="C58" s="25" t="s">
        <v>139</v>
      </c>
      <c r="D58" s="20">
        <v>250000</v>
      </c>
      <c r="E58" s="20">
        <v>153268.68</v>
      </c>
      <c r="F58" s="46">
        <f t="shared" si="0"/>
        <v>61.307471999999997</v>
      </c>
    </row>
    <row r="59" spans="1:6" ht="30">
      <c r="A59" s="17">
        <v>52</v>
      </c>
      <c r="B59" s="24" t="s">
        <v>89</v>
      </c>
      <c r="C59" s="25" t="s">
        <v>90</v>
      </c>
      <c r="D59" s="20">
        <v>133000</v>
      </c>
      <c r="E59" s="20">
        <v>44082.36</v>
      </c>
      <c r="F59" s="46">
        <f t="shared" si="0"/>
        <v>33.144631578947369</v>
      </c>
    </row>
    <row r="60" spans="1:6" ht="30">
      <c r="A60" s="17">
        <v>53</v>
      </c>
      <c r="B60" s="24" t="s">
        <v>91</v>
      </c>
      <c r="C60" s="25" t="s">
        <v>92</v>
      </c>
      <c r="D60" s="20">
        <f>30000+145000+3000+10000+10000+1300000+10000+355000+2770000+2500000+1245000</f>
        <v>8378000</v>
      </c>
      <c r="E60" s="20">
        <v>5450960.21</v>
      </c>
      <c r="F60" s="46">
        <f t="shared" si="0"/>
        <v>65.062785987109095</v>
      </c>
    </row>
    <row r="61" spans="1:6" ht="15">
      <c r="A61" s="17" t="s">
        <v>279</v>
      </c>
      <c r="B61" s="24" t="s">
        <v>280</v>
      </c>
      <c r="C61" s="25" t="s">
        <v>281</v>
      </c>
      <c r="D61" s="43">
        <v>0</v>
      </c>
      <c r="E61" s="20">
        <v>50612.19</v>
      </c>
      <c r="F61" s="46" t="s">
        <v>282</v>
      </c>
    </row>
    <row r="62" spans="1:6" ht="15">
      <c r="A62" s="17">
        <v>54</v>
      </c>
      <c r="B62" s="24" t="s">
        <v>93</v>
      </c>
      <c r="C62" s="25" t="s">
        <v>94</v>
      </c>
      <c r="D62" s="20">
        <f>D63+D132+D133+D134</f>
        <v>3040971627.3199997</v>
      </c>
      <c r="E62" s="20">
        <f>E63+E132+E133+E134</f>
        <v>3036902925.2199998</v>
      </c>
      <c r="F62" s="46">
        <f t="shared" si="0"/>
        <v>99.866203878278682</v>
      </c>
    </row>
    <row r="63" spans="1:6" ht="30">
      <c r="A63" s="17">
        <v>55</v>
      </c>
      <c r="B63" s="24" t="s">
        <v>95</v>
      </c>
      <c r="C63" s="25" t="s">
        <v>96</v>
      </c>
      <c r="D63" s="26">
        <f>D64+D69+D99+D119</f>
        <v>3020076151</v>
      </c>
      <c r="E63" s="26">
        <f>E64+E69+E99+E119</f>
        <v>3015939715.52</v>
      </c>
      <c r="F63" s="46">
        <f t="shared" si="0"/>
        <v>99.863035391388038</v>
      </c>
    </row>
    <row r="64" spans="1:6" ht="15">
      <c r="A64" s="17">
        <v>56</v>
      </c>
      <c r="B64" s="24" t="s">
        <v>97</v>
      </c>
      <c r="C64" s="25" t="s">
        <v>122</v>
      </c>
      <c r="D64" s="20">
        <f>D65+D67</f>
        <v>661821000</v>
      </c>
      <c r="E64" s="20">
        <f>E65+E67</f>
        <v>658850900</v>
      </c>
      <c r="F64" s="46">
        <f t="shared" si="0"/>
        <v>99.551223064846837</v>
      </c>
    </row>
    <row r="65" spans="1:6" ht="15">
      <c r="A65" s="17">
        <v>57</v>
      </c>
      <c r="B65" s="24" t="s">
        <v>98</v>
      </c>
      <c r="C65" s="25" t="s">
        <v>123</v>
      </c>
      <c r="D65" s="20">
        <f>D66</f>
        <v>364809000</v>
      </c>
      <c r="E65" s="20">
        <f>E66</f>
        <v>364809000</v>
      </c>
      <c r="F65" s="46">
        <f t="shared" si="0"/>
        <v>100</v>
      </c>
    </row>
    <row r="66" spans="1:6" ht="15">
      <c r="A66" s="17">
        <v>58</v>
      </c>
      <c r="B66" s="24" t="s">
        <v>99</v>
      </c>
      <c r="C66" s="25" t="s">
        <v>124</v>
      </c>
      <c r="D66" s="20">
        <v>364809000</v>
      </c>
      <c r="E66" s="20">
        <v>364809000</v>
      </c>
      <c r="F66" s="46">
        <f t="shared" si="0"/>
        <v>100</v>
      </c>
    </row>
    <row r="67" spans="1:6" ht="30">
      <c r="A67" s="17">
        <v>59</v>
      </c>
      <c r="B67" s="24" t="s">
        <v>100</v>
      </c>
      <c r="C67" s="25" t="s">
        <v>125</v>
      </c>
      <c r="D67" s="20">
        <f>D68</f>
        <v>297012000</v>
      </c>
      <c r="E67" s="20">
        <f>E68</f>
        <v>294041900</v>
      </c>
      <c r="F67" s="46">
        <f t="shared" si="0"/>
        <v>99.000006733734665</v>
      </c>
    </row>
    <row r="68" spans="1:6" ht="30">
      <c r="A68" s="17">
        <v>60</v>
      </c>
      <c r="B68" s="24" t="s">
        <v>101</v>
      </c>
      <c r="C68" s="25" t="s">
        <v>126</v>
      </c>
      <c r="D68" s="20">
        <v>297012000</v>
      </c>
      <c r="E68" s="20">
        <v>294041900</v>
      </c>
      <c r="F68" s="46">
        <f t="shared" si="0"/>
        <v>99.000006733734665</v>
      </c>
    </row>
    <row r="69" spans="1:6" ht="30">
      <c r="A69" s="17">
        <v>61</v>
      </c>
      <c r="B69" s="24" t="s">
        <v>102</v>
      </c>
      <c r="C69" s="25" t="s">
        <v>127</v>
      </c>
      <c r="D69" s="26">
        <f>D86+D70+D72+D74+D76+D78+D80+D82+D84</f>
        <v>628015951</v>
      </c>
      <c r="E69" s="26">
        <f>E86+E70+E72+E74+E76+E78+E80+E82+E84</f>
        <v>627976125.72000003</v>
      </c>
      <c r="F69" s="46">
        <f t="shared" si="0"/>
        <v>99.993658555975117</v>
      </c>
    </row>
    <row r="70" spans="1:6" ht="30">
      <c r="A70" s="17" t="s">
        <v>156</v>
      </c>
      <c r="B70" s="24" t="s">
        <v>160</v>
      </c>
      <c r="C70" s="25" t="s">
        <v>161</v>
      </c>
      <c r="D70" s="26">
        <f>D71</f>
        <v>13289100</v>
      </c>
      <c r="E70" s="26">
        <f>E71</f>
        <v>13289050.720000001</v>
      </c>
      <c r="F70" s="46">
        <f t="shared" si="0"/>
        <v>99.999629169770714</v>
      </c>
    </row>
    <row r="71" spans="1:6" ht="30">
      <c r="A71" s="17" t="s">
        <v>157</v>
      </c>
      <c r="B71" s="24" t="s">
        <v>163</v>
      </c>
      <c r="C71" s="25" t="s">
        <v>162</v>
      </c>
      <c r="D71" s="26">
        <f>13657600-368500</f>
        <v>13289100</v>
      </c>
      <c r="E71" s="26">
        <v>13289050.720000001</v>
      </c>
      <c r="F71" s="46">
        <f t="shared" ref="F71:F134" si="1">E71/D71*100</f>
        <v>99.999629169770714</v>
      </c>
    </row>
    <row r="72" spans="1:6" ht="30">
      <c r="A72" s="17" t="s">
        <v>191</v>
      </c>
      <c r="B72" s="24" t="s">
        <v>187</v>
      </c>
      <c r="C72" s="25" t="s">
        <v>189</v>
      </c>
      <c r="D72" s="26">
        <f>D73</f>
        <v>918000</v>
      </c>
      <c r="E72" s="26">
        <f>E73</f>
        <v>918000</v>
      </c>
      <c r="F72" s="46">
        <f t="shared" si="1"/>
        <v>100</v>
      </c>
    </row>
    <row r="73" spans="1:6" ht="30">
      <c r="A73" s="17" t="s">
        <v>192</v>
      </c>
      <c r="B73" s="24" t="s">
        <v>188</v>
      </c>
      <c r="C73" s="25" t="s">
        <v>190</v>
      </c>
      <c r="D73" s="26">
        <v>918000</v>
      </c>
      <c r="E73" s="26">
        <v>918000</v>
      </c>
      <c r="F73" s="46">
        <f t="shared" si="1"/>
        <v>100</v>
      </c>
    </row>
    <row r="74" spans="1:6" ht="60">
      <c r="A74" s="17" t="s">
        <v>203</v>
      </c>
      <c r="B74" s="24" t="s">
        <v>253</v>
      </c>
      <c r="C74" s="25" t="s">
        <v>250</v>
      </c>
      <c r="D74" s="26">
        <f>D75</f>
        <v>220800</v>
      </c>
      <c r="E74" s="26">
        <f>E75</f>
        <v>220800</v>
      </c>
      <c r="F74" s="46">
        <f t="shared" si="1"/>
        <v>100</v>
      </c>
    </row>
    <row r="75" spans="1:6" ht="60">
      <c r="A75" s="17" t="s">
        <v>204</v>
      </c>
      <c r="B75" s="24" t="s">
        <v>252</v>
      </c>
      <c r="C75" s="25" t="s">
        <v>251</v>
      </c>
      <c r="D75" s="26">
        <v>220800</v>
      </c>
      <c r="E75" s="26">
        <v>220800</v>
      </c>
      <c r="F75" s="46">
        <f t="shared" si="1"/>
        <v>100</v>
      </c>
    </row>
    <row r="76" spans="1:6" ht="15">
      <c r="A76" s="17" t="s">
        <v>205</v>
      </c>
      <c r="B76" s="24" t="s">
        <v>213</v>
      </c>
      <c r="C76" s="25" t="s">
        <v>195</v>
      </c>
      <c r="D76" s="26">
        <f>D77</f>
        <v>23600000</v>
      </c>
      <c r="E76" s="26">
        <f>E77</f>
        <v>23600000</v>
      </c>
      <c r="F76" s="46">
        <f t="shared" si="1"/>
        <v>100</v>
      </c>
    </row>
    <row r="77" spans="1:6" ht="30">
      <c r="A77" s="17" t="s">
        <v>206</v>
      </c>
      <c r="B77" s="24" t="s">
        <v>211</v>
      </c>
      <c r="C77" s="25" t="s">
        <v>196</v>
      </c>
      <c r="D77" s="26">
        <v>23600000</v>
      </c>
      <c r="E77" s="26">
        <v>23600000</v>
      </c>
      <c r="F77" s="46">
        <f t="shared" si="1"/>
        <v>100</v>
      </c>
    </row>
    <row r="78" spans="1:6" ht="75">
      <c r="A78" s="17" t="s">
        <v>205</v>
      </c>
      <c r="B78" s="24" t="s">
        <v>214</v>
      </c>
      <c r="C78" s="25" t="s">
        <v>197</v>
      </c>
      <c r="D78" s="26">
        <f>D79</f>
        <v>7910500</v>
      </c>
      <c r="E78" s="26">
        <f>E79</f>
        <v>7910500</v>
      </c>
      <c r="F78" s="46">
        <f t="shared" si="1"/>
        <v>100</v>
      </c>
    </row>
    <row r="79" spans="1:6" ht="75">
      <c r="A79" s="17" t="s">
        <v>206</v>
      </c>
      <c r="B79" s="24" t="s">
        <v>212</v>
      </c>
      <c r="C79" s="25" t="s">
        <v>198</v>
      </c>
      <c r="D79" s="26">
        <v>7910500</v>
      </c>
      <c r="E79" s="26">
        <v>7910500</v>
      </c>
      <c r="F79" s="46">
        <f t="shared" si="1"/>
        <v>100</v>
      </c>
    </row>
    <row r="80" spans="1:6" ht="15">
      <c r="A80" s="17" t="s">
        <v>207</v>
      </c>
      <c r="B80" s="24" t="s">
        <v>216</v>
      </c>
      <c r="C80" s="25" t="s">
        <v>199</v>
      </c>
      <c r="D80" s="26">
        <f>D81</f>
        <v>4456900</v>
      </c>
      <c r="E80" s="26">
        <f>E81</f>
        <v>4417124</v>
      </c>
      <c r="F80" s="46">
        <f t="shared" si="1"/>
        <v>99.107541116022347</v>
      </c>
    </row>
    <row r="81" spans="1:6" ht="30">
      <c r="A81" s="17" t="s">
        <v>208</v>
      </c>
      <c r="B81" s="24" t="s">
        <v>215</v>
      </c>
      <c r="C81" s="25" t="s">
        <v>200</v>
      </c>
      <c r="D81" s="26">
        <v>4456900</v>
      </c>
      <c r="E81" s="26">
        <v>4417124</v>
      </c>
      <c r="F81" s="46">
        <f t="shared" si="1"/>
        <v>99.107541116022347</v>
      </c>
    </row>
    <row r="82" spans="1:6" ht="15">
      <c r="A82" s="17" t="s">
        <v>209</v>
      </c>
      <c r="B82" s="24" t="s">
        <v>218</v>
      </c>
      <c r="C82" s="25" t="s">
        <v>201</v>
      </c>
      <c r="D82" s="26">
        <f>D83</f>
        <v>7017000</v>
      </c>
      <c r="E82" s="26">
        <f>E83</f>
        <v>7017000</v>
      </c>
      <c r="F82" s="46">
        <f t="shared" si="1"/>
        <v>100</v>
      </c>
    </row>
    <row r="83" spans="1:6" ht="15">
      <c r="A83" s="17" t="s">
        <v>210</v>
      </c>
      <c r="B83" s="24" t="s">
        <v>217</v>
      </c>
      <c r="C83" s="25" t="s">
        <v>202</v>
      </c>
      <c r="D83" s="26">
        <v>7017000</v>
      </c>
      <c r="E83" s="26">
        <v>7017000</v>
      </c>
      <c r="F83" s="46">
        <f t="shared" si="1"/>
        <v>100</v>
      </c>
    </row>
    <row r="84" spans="1:6" ht="30">
      <c r="A84" s="17" t="s">
        <v>158</v>
      </c>
      <c r="B84" s="24" t="s">
        <v>164</v>
      </c>
      <c r="C84" s="25" t="s">
        <v>167</v>
      </c>
      <c r="D84" s="26">
        <f>D85</f>
        <v>22001800</v>
      </c>
      <c r="E84" s="26">
        <f>E85</f>
        <v>22001800</v>
      </c>
      <c r="F84" s="46">
        <f t="shared" si="1"/>
        <v>100</v>
      </c>
    </row>
    <row r="85" spans="1:6" ht="30">
      <c r="A85" s="17" t="s">
        <v>159</v>
      </c>
      <c r="B85" s="24" t="s">
        <v>165</v>
      </c>
      <c r="C85" s="25" t="s">
        <v>166</v>
      </c>
      <c r="D85" s="26">
        <f>53335400-5333600-26000000</f>
        <v>22001800</v>
      </c>
      <c r="E85" s="26">
        <f>53335400-5333600-26000000</f>
        <v>22001800</v>
      </c>
      <c r="F85" s="46">
        <f t="shared" si="1"/>
        <v>100</v>
      </c>
    </row>
    <row r="86" spans="1:6" ht="15">
      <c r="A86" s="17">
        <v>62</v>
      </c>
      <c r="B86" s="24" t="s">
        <v>103</v>
      </c>
      <c r="C86" s="25" t="s">
        <v>128</v>
      </c>
      <c r="D86" s="20">
        <f>D87</f>
        <v>548601851</v>
      </c>
      <c r="E86" s="20">
        <f>E87</f>
        <v>548601851</v>
      </c>
      <c r="F86" s="46">
        <f t="shared" si="1"/>
        <v>100</v>
      </c>
    </row>
    <row r="87" spans="1:6" ht="15">
      <c r="A87" s="17">
        <v>63</v>
      </c>
      <c r="B87" s="24" t="s">
        <v>104</v>
      </c>
      <c r="C87" s="25" t="s">
        <v>129</v>
      </c>
      <c r="D87" s="26">
        <f>SUM(D88:D98)</f>
        <v>548601851</v>
      </c>
      <c r="E87" s="26">
        <f>SUM(E88:E98)</f>
        <v>548601851</v>
      </c>
      <c r="F87" s="46">
        <f t="shared" si="1"/>
        <v>100</v>
      </c>
    </row>
    <row r="88" spans="1:6" ht="45">
      <c r="A88" s="17">
        <v>64</v>
      </c>
      <c r="B88" s="28" t="s">
        <v>140</v>
      </c>
      <c r="C88" s="25" t="s">
        <v>129</v>
      </c>
      <c r="D88" s="20">
        <v>23105900</v>
      </c>
      <c r="E88" s="20">
        <v>23105900</v>
      </c>
      <c r="F88" s="46">
        <f t="shared" si="1"/>
        <v>100</v>
      </c>
    </row>
    <row r="89" spans="1:6" ht="30">
      <c r="A89" s="17" t="s">
        <v>151</v>
      </c>
      <c r="B89" s="28" t="s">
        <v>152</v>
      </c>
      <c r="C89" s="25" t="s">
        <v>129</v>
      </c>
      <c r="D89" s="20">
        <v>49737000</v>
      </c>
      <c r="E89" s="20">
        <v>49737000</v>
      </c>
      <c r="F89" s="46">
        <f t="shared" si="1"/>
        <v>100</v>
      </c>
    </row>
    <row r="90" spans="1:6" ht="45">
      <c r="A90" s="17" t="s">
        <v>193</v>
      </c>
      <c r="B90" s="28" t="s">
        <v>194</v>
      </c>
      <c r="C90" s="25" t="s">
        <v>129</v>
      </c>
      <c r="D90" s="20">
        <v>8228900</v>
      </c>
      <c r="E90" s="20">
        <v>8228900</v>
      </c>
      <c r="F90" s="46">
        <f t="shared" si="1"/>
        <v>100</v>
      </c>
    </row>
    <row r="91" spans="1:6" ht="30">
      <c r="A91" s="17" t="s">
        <v>219</v>
      </c>
      <c r="B91" s="28" t="s">
        <v>222</v>
      </c>
      <c r="C91" s="25" t="s">
        <v>129</v>
      </c>
      <c r="D91" s="20">
        <v>161000</v>
      </c>
      <c r="E91" s="20">
        <v>161000</v>
      </c>
      <c r="F91" s="46">
        <f t="shared" si="1"/>
        <v>100</v>
      </c>
    </row>
    <row r="92" spans="1:6" ht="60">
      <c r="A92" s="17" t="s">
        <v>220</v>
      </c>
      <c r="B92" s="28" t="s">
        <v>223</v>
      </c>
      <c r="C92" s="25" t="s">
        <v>129</v>
      </c>
      <c r="D92" s="20">
        <v>65700</v>
      </c>
      <c r="E92" s="20">
        <v>65700</v>
      </c>
      <c r="F92" s="46">
        <f t="shared" si="1"/>
        <v>100</v>
      </c>
    </row>
    <row r="93" spans="1:6" ht="45">
      <c r="A93" s="17" t="s">
        <v>221</v>
      </c>
      <c r="B93" s="28" t="s">
        <v>224</v>
      </c>
      <c r="C93" s="25" t="s">
        <v>129</v>
      </c>
      <c r="D93" s="20">
        <v>52000</v>
      </c>
      <c r="E93" s="20">
        <v>52000</v>
      </c>
      <c r="F93" s="46">
        <f t="shared" si="1"/>
        <v>100</v>
      </c>
    </row>
    <row r="94" spans="1:6" ht="90">
      <c r="A94" s="17" t="s">
        <v>256</v>
      </c>
      <c r="B94" s="28" t="s">
        <v>257</v>
      </c>
      <c r="C94" s="25" t="s">
        <v>129</v>
      </c>
      <c r="D94" s="20">
        <v>350000</v>
      </c>
      <c r="E94" s="20">
        <v>350000</v>
      </c>
      <c r="F94" s="46">
        <f t="shared" si="1"/>
        <v>100</v>
      </c>
    </row>
    <row r="95" spans="1:6" ht="60">
      <c r="A95" s="17" t="s">
        <v>259</v>
      </c>
      <c r="B95" s="28" t="s">
        <v>261</v>
      </c>
      <c r="C95" s="25" t="s">
        <v>129</v>
      </c>
      <c r="D95" s="20">
        <f>4705800+4397100</f>
        <v>9102900</v>
      </c>
      <c r="E95" s="20">
        <f>4705800+4397100</f>
        <v>9102900</v>
      </c>
      <c r="F95" s="46">
        <f t="shared" si="1"/>
        <v>100</v>
      </c>
    </row>
    <row r="96" spans="1:6" ht="60">
      <c r="A96" s="17" t="s">
        <v>260</v>
      </c>
      <c r="B96" s="28" t="s">
        <v>266</v>
      </c>
      <c r="C96" s="25" t="s">
        <v>129</v>
      </c>
      <c r="D96" s="20">
        <f>136710+127741</f>
        <v>264451</v>
      </c>
      <c r="E96" s="20">
        <f>136710+127741</f>
        <v>264451</v>
      </c>
      <c r="F96" s="46">
        <f t="shared" si="1"/>
        <v>100</v>
      </c>
    </row>
    <row r="97" spans="1:6" ht="30">
      <c r="A97" s="17" t="s">
        <v>264</v>
      </c>
      <c r="B97" s="28" t="s">
        <v>265</v>
      </c>
      <c r="C97" s="25" t="s">
        <v>129</v>
      </c>
      <c r="D97" s="20">
        <v>20000000</v>
      </c>
      <c r="E97" s="20">
        <v>20000000</v>
      </c>
      <c r="F97" s="46">
        <f t="shared" si="1"/>
        <v>100</v>
      </c>
    </row>
    <row r="98" spans="1:6" ht="45">
      <c r="A98" s="17">
        <v>65</v>
      </c>
      <c r="B98" s="28" t="s">
        <v>115</v>
      </c>
      <c r="C98" s="25" t="s">
        <v>129</v>
      </c>
      <c r="D98" s="20">
        <v>437534000</v>
      </c>
      <c r="E98" s="20">
        <v>437534000</v>
      </c>
      <c r="F98" s="46">
        <f t="shared" si="1"/>
        <v>100</v>
      </c>
    </row>
    <row r="99" spans="1:6" ht="15">
      <c r="A99" s="17">
        <v>66</v>
      </c>
      <c r="B99" s="24" t="s">
        <v>105</v>
      </c>
      <c r="C99" s="25" t="s">
        <v>130</v>
      </c>
      <c r="D99" s="20">
        <f>D100+D102+D110+D111+D113+D115</f>
        <v>1538350400</v>
      </c>
      <c r="E99" s="20">
        <f>E100+E102+E110+E111+E113+E115</f>
        <v>1537223889.8</v>
      </c>
      <c r="F99" s="46">
        <f t="shared" si="1"/>
        <v>99.926771546976539</v>
      </c>
    </row>
    <row r="100" spans="1:6" ht="30">
      <c r="A100" s="17">
        <v>67</v>
      </c>
      <c r="B100" s="24" t="s">
        <v>118</v>
      </c>
      <c r="C100" s="25" t="s">
        <v>131</v>
      </c>
      <c r="D100" s="20">
        <f>D101</f>
        <v>42123000</v>
      </c>
      <c r="E100" s="20">
        <f>E101</f>
        <v>41896000</v>
      </c>
      <c r="F100" s="46">
        <f t="shared" si="1"/>
        <v>99.461102010777964</v>
      </c>
    </row>
    <row r="101" spans="1:6" ht="30">
      <c r="A101" s="17">
        <v>68</v>
      </c>
      <c r="B101" s="24" t="s">
        <v>106</v>
      </c>
      <c r="C101" s="25" t="s">
        <v>132</v>
      </c>
      <c r="D101" s="20">
        <f>28321000+10000000+6430000-2628000</f>
        <v>42123000</v>
      </c>
      <c r="E101" s="20">
        <v>41896000</v>
      </c>
      <c r="F101" s="46">
        <f t="shared" si="1"/>
        <v>99.461102010777964</v>
      </c>
    </row>
    <row r="102" spans="1:6" ht="30">
      <c r="A102" s="17">
        <v>69</v>
      </c>
      <c r="B102" s="24" t="s">
        <v>107</v>
      </c>
      <c r="C102" s="25" t="s">
        <v>133</v>
      </c>
      <c r="D102" s="20">
        <f>SUM(D103:D109)</f>
        <v>251958800</v>
      </c>
      <c r="E102" s="20">
        <f>SUM(E103:E109)</f>
        <v>251059289.80000001</v>
      </c>
      <c r="F102" s="46">
        <f t="shared" si="1"/>
        <v>99.64299314014832</v>
      </c>
    </row>
    <row r="103" spans="1:6" ht="45">
      <c r="A103" s="17">
        <v>70</v>
      </c>
      <c r="B103" s="28" t="s">
        <v>141</v>
      </c>
      <c r="C103" s="25" t="s">
        <v>133</v>
      </c>
      <c r="D103" s="20">
        <v>216000</v>
      </c>
      <c r="E103" s="20">
        <v>216000</v>
      </c>
      <c r="F103" s="46">
        <f t="shared" si="1"/>
        <v>100</v>
      </c>
    </row>
    <row r="104" spans="1:6" ht="45">
      <c r="A104" s="17">
        <v>71</v>
      </c>
      <c r="B104" s="28" t="s">
        <v>142</v>
      </c>
      <c r="C104" s="25" t="s">
        <v>133</v>
      </c>
      <c r="D104" s="20">
        <v>100</v>
      </c>
      <c r="E104" s="20">
        <v>100</v>
      </c>
      <c r="F104" s="46">
        <f t="shared" si="1"/>
        <v>100</v>
      </c>
    </row>
    <row r="105" spans="1:6" ht="30">
      <c r="A105" s="17">
        <v>72</v>
      </c>
      <c r="B105" s="28" t="s">
        <v>143</v>
      </c>
      <c r="C105" s="25" t="s">
        <v>133</v>
      </c>
      <c r="D105" s="20">
        <v>128000</v>
      </c>
      <c r="E105" s="20">
        <v>128000</v>
      </c>
      <c r="F105" s="46">
        <f t="shared" si="1"/>
        <v>100</v>
      </c>
    </row>
    <row r="106" spans="1:6" ht="45">
      <c r="A106" s="17">
        <v>73</v>
      </c>
      <c r="B106" s="28" t="s">
        <v>145</v>
      </c>
      <c r="C106" s="25" t="s">
        <v>133</v>
      </c>
      <c r="D106" s="20">
        <v>1474800</v>
      </c>
      <c r="E106" s="20">
        <v>1474800</v>
      </c>
      <c r="F106" s="46">
        <f t="shared" si="1"/>
        <v>100</v>
      </c>
    </row>
    <row r="107" spans="1:6" ht="30">
      <c r="A107" s="17">
        <v>74</v>
      </c>
      <c r="B107" s="28" t="s">
        <v>144</v>
      </c>
      <c r="C107" s="25" t="s">
        <v>133</v>
      </c>
      <c r="D107" s="20">
        <v>1940800</v>
      </c>
      <c r="E107" s="20">
        <v>1041362</v>
      </c>
      <c r="F107" s="46">
        <f t="shared" si="1"/>
        <v>53.656327287716408</v>
      </c>
    </row>
    <row r="108" spans="1:6" ht="75">
      <c r="A108" s="17">
        <v>75</v>
      </c>
      <c r="B108" s="29" t="s">
        <v>121</v>
      </c>
      <c r="C108" s="25" t="s">
        <v>133</v>
      </c>
      <c r="D108" s="20">
        <v>2799000</v>
      </c>
      <c r="E108" s="20">
        <v>2799000</v>
      </c>
      <c r="F108" s="46">
        <f t="shared" si="1"/>
        <v>100</v>
      </c>
    </row>
    <row r="109" spans="1:6" ht="45">
      <c r="A109" s="17">
        <v>76</v>
      </c>
      <c r="B109" s="28" t="s">
        <v>116</v>
      </c>
      <c r="C109" s="25" t="s">
        <v>133</v>
      </c>
      <c r="D109" s="20">
        <f>241749000+5568900-1917800</f>
        <v>245400100</v>
      </c>
      <c r="E109" s="20">
        <f>225194786.12+20205241.68</f>
        <v>245400027.80000001</v>
      </c>
      <c r="F109" s="46">
        <f t="shared" si="1"/>
        <v>99.999970578659102</v>
      </c>
    </row>
    <row r="110" spans="1:6" ht="45">
      <c r="A110" s="17">
        <v>77</v>
      </c>
      <c r="B110" s="24" t="s">
        <v>147</v>
      </c>
      <c r="C110" s="25" t="s">
        <v>134</v>
      </c>
      <c r="D110" s="20">
        <v>11800</v>
      </c>
      <c r="E110" s="20">
        <v>11800</v>
      </c>
      <c r="F110" s="46">
        <f t="shared" si="1"/>
        <v>100</v>
      </c>
    </row>
    <row r="111" spans="1:6" ht="30">
      <c r="A111" s="17">
        <v>78</v>
      </c>
      <c r="B111" s="24" t="s">
        <v>119</v>
      </c>
      <c r="C111" s="25" t="s">
        <v>138</v>
      </c>
      <c r="D111" s="26">
        <f t="shared" ref="D111:E111" si="2">D112</f>
        <v>35245600</v>
      </c>
      <c r="E111" s="26">
        <f t="shared" si="2"/>
        <v>35245600</v>
      </c>
      <c r="F111" s="46">
        <f t="shared" si="1"/>
        <v>100</v>
      </c>
    </row>
    <row r="112" spans="1:6" ht="30">
      <c r="A112" s="17">
        <v>79</v>
      </c>
      <c r="B112" s="24" t="s">
        <v>146</v>
      </c>
      <c r="C112" s="25" t="s">
        <v>135</v>
      </c>
      <c r="D112" s="20">
        <f>33235000+2010600</f>
        <v>35245600</v>
      </c>
      <c r="E112" s="20">
        <f>33235000+2010600</f>
        <v>35245600</v>
      </c>
      <c r="F112" s="46">
        <f t="shared" si="1"/>
        <v>100</v>
      </c>
    </row>
    <row r="113" spans="1:6" ht="45">
      <c r="A113" s="17" t="s">
        <v>168</v>
      </c>
      <c r="B113" s="24" t="s">
        <v>172</v>
      </c>
      <c r="C113" s="25" t="s">
        <v>171</v>
      </c>
      <c r="D113" s="20">
        <f>D114</f>
        <v>312700</v>
      </c>
      <c r="E113" s="20">
        <f>E114</f>
        <v>312700</v>
      </c>
      <c r="F113" s="46">
        <f t="shared" si="1"/>
        <v>100</v>
      </c>
    </row>
    <row r="114" spans="1:6" ht="30">
      <c r="A114" s="17" t="s">
        <v>169</v>
      </c>
      <c r="B114" s="24" t="s">
        <v>173</v>
      </c>
      <c r="C114" s="25" t="s">
        <v>170</v>
      </c>
      <c r="D114" s="20">
        <v>312700</v>
      </c>
      <c r="E114" s="20">
        <v>312700</v>
      </c>
      <c r="F114" s="46">
        <f t="shared" si="1"/>
        <v>100</v>
      </c>
    </row>
    <row r="115" spans="1:6" s="30" customFormat="1" ht="15">
      <c r="A115" s="17">
        <v>80</v>
      </c>
      <c r="B115" s="24" t="s">
        <v>108</v>
      </c>
      <c r="C115" s="25" t="s">
        <v>136</v>
      </c>
      <c r="D115" s="26">
        <f t="shared" ref="D115:E115" si="3">D116</f>
        <v>1208698500</v>
      </c>
      <c r="E115" s="26">
        <f t="shared" si="3"/>
        <v>1208698500</v>
      </c>
      <c r="F115" s="46">
        <f t="shared" si="1"/>
        <v>100</v>
      </c>
    </row>
    <row r="116" spans="1:6" s="30" customFormat="1" ht="15">
      <c r="A116" s="17">
        <v>81</v>
      </c>
      <c r="B116" s="24" t="s">
        <v>109</v>
      </c>
      <c r="C116" s="25" t="s">
        <v>137</v>
      </c>
      <c r="D116" s="20">
        <f>D117+D118</f>
        <v>1208698500</v>
      </c>
      <c r="E116" s="20">
        <f>E117+E118</f>
        <v>1208698500</v>
      </c>
      <c r="F116" s="46">
        <f t="shared" si="1"/>
        <v>100</v>
      </c>
    </row>
    <row r="117" spans="1:6" s="30" customFormat="1" ht="75">
      <c r="A117" s="17">
        <v>82</v>
      </c>
      <c r="B117" s="28" t="s">
        <v>148</v>
      </c>
      <c r="C117" s="25" t="s">
        <v>137</v>
      </c>
      <c r="D117" s="20">
        <f>651337000+6265800</f>
        <v>657602800</v>
      </c>
      <c r="E117" s="20">
        <f>651337000+6265800</f>
        <v>657602800</v>
      </c>
      <c r="F117" s="46">
        <f t="shared" si="1"/>
        <v>100</v>
      </c>
    </row>
    <row r="118" spans="1:6" s="31" customFormat="1" ht="45">
      <c r="A118" s="17">
        <v>83</v>
      </c>
      <c r="B118" s="28" t="s">
        <v>117</v>
      </c>
      <c r="C118" s="25" t="s">
        <v>137</v>
      </c>
      <c r="D118" s="20">
        <f>547475500+3578200+42000</f>
        <v>551095700</v>
      </c>
      <c r="E118" s="20">
        <f>547475500+3578200+42000</f>
        <v>551095700</v>
      </c>
      <c r="F118" s="46">
        <f t="shared" si="1"/>
        <v>100</v>
      </c>
    </row>
    <row r="119" spans="1:6" s="31" customFormat="1" ht="15">
      <c r="A119" s="17" t="s">
        <v>174</v>
      </c>
      <c r="B119" s="28" t="s">
        <v>180</v>
      </c>
      <c r="C119" s="25" t="s">
        <v>178</v>
      </c>
      <c r="D119" s="20">
        <f>D122+D120</f>
        <v>191888800</v>
      </c>
      <c r="E119" s="20">
        <f>E122+E120</f>
        <v>191888800</v>
      </c>
      <c r="F119" s="46">
        <f t="shared" si="1"/>
        <v>100</v>
      </c>
    </row>
    <row r="120" spans="1:6" s="31" customFormat="1" ht="45">
      <c r="A120" s="17" t="s">
        <v>235</v>
      </c>
      <c r="B120" s="28" t="s">
        <v>238</v>
      </c>
      <c r="C120" s="25" t="s">
        <v>239</v>
      </c>
      <c r="D120" s="20">
        <f>D121</f>
        <v>980000</v>
      </c>
      <c r="E120" s="20">
        <f>E121</f>
        <v>980000</v>
      </c>
      <c r="F120" s="46">
        <f t="shared" si="1"/>
        <v>100</v>
      </c>
    </row>
    <row r="121" spans="1:6" s="31" customFormat="1" ht="30">
      <c r="A121" s="17" t="s">
        <v>236</v>
      </c>
      <c r="B121" s="28" t="s">
        <v>237</v>
      </c>
      <c r="C121" s="25" t="s">
        <v>240</v>
      </c>
      <c r="D121" s="20">
        <v>980000</v>
      </c>
      <c r="E121" s="20">
        <v>980000</v>
      </c>
      <c r="F121" s="46">
        <f t="shared" si="1"/>
        <v>100</v>
      </c>
    </row>
    <row r="122" spans="1:6" s="31" customFormat="1" ht="15">
      <c r="A122" s="17" t="s">
        <v>175</v>
      </c>
      <c r="B122" s="28" t="s">
        <v>179</v>
      </c>
      <c r="C122" s="25" t="s">
        <v>177</v>
      </c>
      <c r="D122" s="20">
        <f>SUM(D123:D131)</f>
        <v>190908800</v>
      </c>
      <c r="E122" s="20">
        <f>SUM(E123:E131)</f>
        <v>190908800</v>
      </c>
      <c r="F122" s="46">
        <f t="shared" si="1"/>
        <v>100</v>
      </c>
    </row>
    <row r="123" spans="1:6" s="31" customFormat="1" ht="75">
      <c r="A123" s="17" t="s">
        <v>181</v>
      </c>
      <c r="B123" s="28" t="s">
        <v>182</v>
      </c>
      <c r="C123" s="25" t="s">
        <v>176</v>
      </c>
      <c r="D123" s="20">
        <v>1649400</v>
      </c>
      <c r="E123" s="20">
        <v>1649400</v>
      </c>
      <c r="F123" s="46">
        <f t="shared" si="1"/>
        <v>100</v>
      </c>
    </row>
    <row r="124" spans="1:6" s="31" customFormat="1" ht="30">
      <c r="A124" s="17" t="s">
        <v>225</v>
      </c>
      <c r="B124" s="28" t="s">
        <v>248</v>
      </c>
      <c r="C124" s="25" t="s">
        <v>176</v>
      </c>
      <c r="D124" s="20">
        <v>31008000</v>
      </c>
      <c r="E124" s="20">
        <v>31008000</v>
      </c>
      <c r="F124" s="46">
        <f t="shared" si="1"/>
        <v>100</v>
      </c>
    </row>
    <row r="125" spans="1:6" s="31" customFormat="1" ht="60">
      <c r="A125" s="17" t="s">
        <v>247</v>
      </c>
      <c r="B125" s="28" t="s">
        <v>226</v>
      </c>
      <c r="C125" s="25" t="s">
        <v>176</v>
      </c>
      <c r="D125" s="20">
        <f>3670000+3012000+398000</f>
        <v>7080000</v>
      </c>
      <c r="E125" s="20">
        <f>3670000+3012000+398000</f>
        <v>7080000</v>
      </c>
      <c r="F125" s="46">
        <f t="shared" si="1"/>
        <v>100</v>
      </c>
    </row>
    <row r="126" spans="1:6" s="31" customFormat="1" ht="60">
      <c r="A126" s="17" t="s">
        <v>249</v>
      </c>
      <c r="B126" s="28" t="s">
        <v>263</v>
      </c>
      <c r="C126" s="25" t="s">
        <v>176</v>
      </c>
      <c r="D126" s="20">
        <f>285700+285700</f>
        <v>571400</v>
      </c>
      <c r="E126" s="20">
        <f>285700+285700</f>
        <v>571400</v>
      </c>
      <c r="F126" s="46">
        <f t="shared" si="1"/>
        <v>100</v>
      </c>
    </row>
    <row r="127" spans="1:6" s="31" customFormat="1" ht="45">
      <c r="A127" s="17" t="s">
        <v>254</v>
      </c>
      <c r="B127" s="28" t="s">
        <v>255</v>
      </c>
      <c r="C127" s="25" t="s">
        <v>176</v>
      </c>
      <c r="D127" s="20">
        <v>150000000</v>
      </c>
      <c r="E127" s="20">
        <v>150000000</v>
      </c>
      <c r="F127" s="46">
        <f t="shared" si="1"/>
        <v>100</v>
      </c>
    </row>
    <row r="128" spans="1:6" s="31" customFormat="1" ht="45">
      <c r="A128" s="17" t="s">
        <v>258</v>
      </c>
      <c r="B128" s="28" t="s">
        <v>262</v>
      </c>
      <c r="C128" s="25" t="s">
        <v>176</v>
      </c>
      <c r="D128" s="20">
        <v>200000</v>
      </c>
      <c r="E128" s="20">
        <v>200000</v>
      </c>
      <c r="F128" s="46">
        <f t="shared" si="1"/>
        <v>100</v>
      </c>
    </row>
    <row r="129" spans="1:6" s="31" customFormat="1" ht="45">
      <c r="A129" s="17" t="s">
        <v>267</v>
      </c>
      <c r="B129" s="28" t="s">
        <v>270</v>
      </c>
      <c r="C129" s="25" t="s">
        <v>176</v>
      </c>
      <c r="D129" s="20">
        <v>50000</v>
      </c>
      <c r="E129" s="20">
        <v>50000</v>
      </c>
      <c r="F129" s="46">
        <f t="shared" si="1"/>
        <v>100</v>
      </c>
    </row>
    <row r="130" spans="1:6" s="31" customFormat="1" ht="45">
      <c r="A130" s="17" t="s">
        <v>268</v>
      </c>
      <c r="B130" s="28" t="s">
        <v>269</v>
      </c>
      <c r="C130" s="25" t="s">
        <v>176</v>
      </c>
      <c r="D130" s="20">
        <v>100000</v>
      </c>
      <c r="E130" s="20">
        <v>100000</v>
      </c>
      <c r="F130" s="46">
        <f t="shared" si="1"/>
        <v>100</v>
      </c>
    </row>
    <row r="131" spans="1:6" s="31" customFormat="1" ht="30">
      <c r="A131" s="17" t="s">
        <v>271</v>
      </c>
      <c r="B131" s="28" t="s">
        <v>272</v>
      </c>
      <c r="C131" s="25" t="s">
        <v>176</v>
      </c>
      <c r="D131" s="20">
        <v>250000</v>
      </c>
      <c r="E131" s="20">
        <v>250000</v>
      </c>
      <c r="F131" s="46">
        <f t="shared" si="1"/>
        <v>100</v>
      </c>
    </row>
    <row r="132" spans="1:6" s="34" customFormat="1" ht="15">
      <c r="A132" s="17">
        <v>84</v>
      </c>
      <c r="B132" s="32" t="s">
        <v>153</v>
      </c>
      <c r="C132" s="25" t="s">
        <v>154</v>
      </c>
      <c r="D132" s="33">
        <v>15946220.16</v>
      </c>
      <c r="E132" s="33">
        <v>15946220.16</v>
      </c>
      <c r="F132" s="46">
        <f t="shared" si="1"/>
        <v>100</v>
      </c>
    </row>
    <row r="133" spans="1:6" ht="45">
      <c r="A133" s="17" t="s">
        <v>183</v>
      </c>
      <c r="B133" s="35" t="s">
        <v>185</v>
      </c>
      <c r="C133" s="25" t="s">
        <v>184</v>
      </c>
      <c r="D133" s="36">
        <f>8393623.03+2450878.11</f>
        <v>10844501.139999999</v>
      </c>
      <c r="E133" s="36">
        <v>10913633.539999999</v>
      </c>
      <c r="F133" s="46">
        <f t="shared" si="1"/>
        <v>100.63748806060802</v>
      </c>
    </row>
    <row r="134" spans="1:6" ht="30">
      <c r="A134" s="17">
        <v>85</v>
      </c>
      <c r="B134" s="35" t="s">
        <v>186</v>
      </c>
      <c r="C134" s="25" t="s">
        <v>155</v>
      </c>
      <c r="D134" s="36">
        <f>-5879625.22-15619.76</f>
        <v>-5895244.9799999995</v>
      </c>
      <c r="E134" s="36">
        <v>-5896644</v>
      </c>
      <c r="F134" s="46">
        <f t="shared" si="1"/>
        <v>100.02373132931281</v>
      </c>
    </row>
    <row r="135" spans="1:6">
      <c r="C135" s="39"/>
      <c r="D135" s="40"/>
    </row>
    <row r="136" spans="1:6">
      <c r="C136" s="39"/>
      <c r="D136" s="40"/>
    </row>
    <row r="137" spans="1:6" ht="72.599999999999994" customHeight="1">
      <c r="B137" s="41"/>
      <c r="C137" s="39"/>
      <c r="D137" s="40"/>
    </row>
    <row r="138" spans="1:6" ht="77.45" customHeight="1">
      <c r="B138" s="41"/>
      <c r="C138" s="39"/>
      <c r="D138" s="40"/>
    </row>
    <row r="139" spans="1:6">
      <c r="C139" s="39"/>
      <c r="D139" s="40"/>
    </row>
    <row r="140" spans="1:6">
      <c r="C140" s="39"/>
      <c r="D140" s="40"/>
    </row>
    <row r="141" spans="1:6">
      <c r="C141" s="39"/>
      <c r="D141" s="40"/>
    </row>
    <row r="142" spans="1:6">
      <c r="C142" s="39"/>
      <c r="D142" s="40"/>
    </row>
    <row r="143" spans="1:6">
      <c r="C143" s="39"/>
      <c r="D143" s="40"/>
    </row>
    <row r="144" spans="1:6">
      <c r="C144" s="39"/>
      <c r="D144" s="40"/>
    </row>
    <row r="145" spans="3:4">
      <c r="C145" s="39"/>
      <c r="D145" s="40"/>
    </row>
    <row r="146" spans="3:4">
      <c r="C146" s="39"/>
      <c r="D146" s="40"/>
    </row>
    <row r="147" spans="3:4">
      <c r="C147" s="39"/>
      <c r="D147" s="40"/>
    </row>
    <row r="148" spans="3:4">
      <c r="C148" s="39"/>
      <c r="D148" s="40"/>
    </row>
    <row r="149" spans="3:4">
      <c r="C149" s="39"/>
      <c r="D149" s="40"/>
    </row>
    <row r="150" spans="3:4">
      <c r="C150" s="39"/>
      <c r="D150" s="40"/>
    </row>
    <row r="151" spans="3:4">
      <c r="C151" s="39"/>
      <c r="D151" s="40"/>
    </row>
    <row r="152" spans="3:4">
      <c r="C152" s="39"/>
      <c r="D152" s="40"/>
    </row>
    <row r="153" spans="3:4">
      <c r="C153" s="39"/>
      <c r="D153" s="40"/>
    </row>
    <row r="154" spans="3:4">
      <c r="C154" s="39"/>
      <c r="D154" s="40"/>
    </row>
  </sheetData>
  <mergeCells count="2">
    <mergeCell ref="A2:D2"/>
    <mergeCell ref="E1:F1"/>
  </mergeCells>
  <pageMargins left="0.78740157480314965" right="0.39370078740157483" top="0.39370078740157483" bottom="0.39370078740157483" header="0" footer="0"/>
  <pageSetup paperSize="9" scale="77" fitToHeight="1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4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Code&gt;0503117M&lt;/Code&gt;&#10;  &lt;DocLink&gt;260357&lt;/DocLink&gt;&#10;  &lt;DocName&gt;Отчет об исполнении бюджета (месячный)&lt;/DocName&gt;&#10;  &lt;VariantLink xsi:nil=&quot;true&quot; /&gt;&#10;  &lt;ReportLink xsi:nil=&quot;true&quot; /&gt;&#10;  &lt;Note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DEB436B8-EE99-49AB-A38A-05497AC8DC01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Доходы</vt:lpstr>
      <vt:lpstr>Лист1</vt:lpstr>
      <vt:lpstr>Доходы!Заголовки_для_печати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Лисова Е.П.</dc:creator>
  <cp:lastModifiedBy>duma08</cp:lastModifiedBy>
  <cp:lastPrinted>2020-03-31T10:16:54Z</cp:lastPrinted>
  <dcterms:created xsi:type="dcterms:W3CDTF">2018-10-18T10:31:29Z</dcterms:created>
  <dcterms:modified xsi:type="dcterms:W3CDTF">2020-06-03T07:03:07Z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Отчет об исполнении бюджета (месячный)</vt:lpwstr>
  </property>
  <property fmtid="{D5CDD505-2E9C-101B-9397-08002B2CF9AE}" pid="3" name="Название отчета">
    <vt:lpwstr/>
  </property>
  <property fmtid="{D5CDD505-2E9C-101B-9397-08002B2CF9AE}" pid="4" name="Версия клиента">
    <vt:lpwstr>18.2.5.28413</vt:lpwstr>
  </property>
  <property fmtid="{D5CDD505-2E9C-101B-9397-08002B2CF9AE}" pid="5" name="Версия базы">
    <vt:lpwstr>18.2.0.53279833</vt:lpwstr>
  </property>
  <property fmtid="{D5CDD505-2E9C-101B-9397-08002B2CF9AE}" pid="6" name="Тип сервера">
    <vt:lpwstr>MSSQL</vt:lpwstr>
  </property>
  <property fmtid="{D5CDD505-2E9C-101B-9397-08002B2CF9AE}" pid="7" name="Сервер">
    <vt:lpwstr>server2</vt:lpwstr>
  </property>
  <property fmtid="{D5CDD505-2E9C-101B-9397-08002B2CF9AE}" pid="8" name="База">
    <vt:lpwstr>svod_smart</vt:lpwstr>
  </property>
  <property fmtid="{D5CDD505-2E9C-101B-9397-08002B2CF9AE}" pid="9" name="Пользователь">
    <vt:lpwstr>f070_05</vt:lpwstr>
  </property>
  <property fmtid="{D5CDD505-2E9C-101B-9397-08002B2CF9AE}" pid="10" name="Шаблон">
    <vt:lpwstr>SV_0503117M_20160101.xlt</vt:lpwstr>
  </property>
  <property fmtid="{D5CDD505-2E9C-101B-9397-08002B2CF9AE}" pid="11" name="Локальная база">
    <vt:lpwstr>не используется</vt:lpwstr>
  </property>
</Properties>
</file>